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public\For Stacey\Food Products\Produce Safety\"/>
    </mc:Choice>
  </mc:AlternateContent>
  <bookViews>
    <workbookView showSheetTabs="0" xWindow="0" yWindow="0" windowWidth="20496" windowHeight="7620"/>
  </bookViews>
  <sheets>
    <sheet name="Front page" sheetId="3" r:id="rId1"/>
    <sheet name="Active ingredients" sheetId="4" r:id="rId2"/>
    <sheet name="Label info (alt)" sheetId="8" r:id="rId3"/>
    <sheet name="Product info" sheetId="6" r:id="rId4"/>
    <sheet name="Full Database" sheetId="1" state="hidden" r:id="rId5"/>
    <sheet name="Lists" sheetId="2" state="hidden" r:id="rId6"/>
    <sheet name="Single Sheet" sheetId="9" r:id="rId7"/>
    <sheet name="Label info" sheetId="5" state="hidden" r:id="rId8"/>
  </sheets>
  <definedNames>
    <definedName name="_xlnm._FilterDatabase" localSheetId="1" hidden="1">'Active ingredients'!$A$8:$J$75</definedName>
    <definedName name="_xlnm._FilterDatabase" localSheetId="0" hidden="1">'Front page'!$A$8:$B$75</definedName>
    <definedName name="_xlnm._FilterDatabase" localSheetId="4" hidden="1">'Full Database'!$A$3:$AD$3</definedName>
    <definedName name="_xlnm._FilterDatabase" localSheetId="7" hidden="1">'Label info'!$A$8:$P$8</definedName>
    <definedName name="_xlnm._FilterDatabase" localSheetId="2" hidden="1">'Label info (alt)'!$A$8:$K$75</definedName>
    <definedName name="_xlnm._FilterDatabase" localSheetId="3" hidden="1">'Product info'!$A$8:$F$8</definedName>
    <definedName name="_xlnm.Print_Area" localSheetId="6">'Single Sheet'!$A$1:$C$37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6" l="1"/>
  <c r="E75" i="6"/>
  <c r="A75" i="6"/>
  <c r="F74" i="6"/>
  <c r="E74" i="6"/>
  <c r="A74" i="6"/>
  <c r="F73" i="6"/>
  <c r="E73" i="6"/>
  <c r="A73" i="6"/>
  <c r="F72" i="6"/>
  <c r="E72" i="6"/>
  <c r="A72" i="6"/>
  <c r="F71" i="6"/>
  <c r="E71" i="6"/>
  <c r="A71" i="6"/>
  <c r="F70" i="6"/>
  <c r="E70" i="6"/>
  <c r="A70" i="6"/>
  <c r="F69" i="6"/>
  <c r="E69" i="6"/>
  <c r="A69" i="6"/>
  <c r="F68" i="6"/>
  <c r="E68" i="6"/>
  <c r="A68" i="6"/>
  <c r="F67" i="6"/>
  <c r="E67" i="6"/>
  <c r="A67" i="6"/>
  <c r="F66" i="6"/>
  <c r="E66" i="6"/>
  <c r="A66" i="6"/>
  <c r="F65" i="6"/>
  <c r="E65" i="6"/>
  <c r="A65" i="6"/>
  <c r="F64" i="6"/>
  <c r="E64" i="6"/>
  <c r="A64" i="6"/>
  <c r="F63" i="6"/>
  <c r="E63" i="6"/>
  <c r="A63" i="6"/>
  <c r="F62" i="6"/>
  <c r="E62" i="6"/>
  <c r="A62" i="6"/>
  <c r="F61" i="6"/>
  <c r="E61" i="6"/>
  <c r="A61" i="6"/>
  <c r="F60" i="6"/>
  <c r="E60" i="6"/>
  <c r="A60" i="6"/>
  <c r="F59" i="6"/>
  <c r="E59" i="6"/>
  <c r="A59" i="6"/>
  <c r="F58" i="6"/>
  <c r="E58" i="6"/>
  <c r="A58" i="6"/>
  <c r="F57" i="6"/>
  <c r="E57" i="6"/>
  <c r="A57" i="6"/>
  <c r="F56" i="6"/>
  <c r="E56" i="6"/>
  <c r="A56" i="6"/>
  <c r="F55" i="6"/>
  <c r="E55" i="6"/>
  <c r="A55" i="6"/>
  <c r="F54" i="6"/>
  <c r="E54" i="6"/>
  <c r="A54" i="6"/>
  <c r="F53" i="6"/>
  <c r="E53" i="6"/>
  <c r="A53" i="6"/>
  <c r="F52" i="6"/>
  <c r="E52" i="6"/>
  <c r="A52" i="6"/>
  <c r="F51" i="6"/>
  <c r="E51" i="6"/>
  <c r="A51" i="6"/>
  <c r="F50" i="6"/>
  <c r="E50" i="6"/>
  <c r="A50" i="6"/>
  <c r="F49" i="6"/>
  <c r="E49" i="6"/>
  <c r="A49" i="6"/>
  <c r="F48" i="6"/>
  <c r="E48" i="6"/>
  <c r="A48" i="6"/>
  <c r="F47" i="6"/>
  <c r="E47" i="6"/>
  <c r="A47" i="6"/>
  <c r="F46" i="6"/>
  <c r="E46" i="6"/>
  <c r="A46" i="6"/>
  <c r="F45" i="6"/>
  <c r="E45" i="6"/>
  <c r="A45" i="6"/>
  <c r="F44" i="6"/>
  <c r="E44" i="6"/>
  <c r="A44" i="6"/>
  <c r="F43" i="6"/>
  <c r="E43" i="6"/>
  <c r="A43" i="6"/>
  <c r="F42" i="6"/>
  <c r="E42" i="6"/>
  <c r="A42" i="6"/>
  <c r="F41" i="6"/>
  <c r="E41" i="6"/>
  <c r="A41" i="6"/>
  <c r="F40" i="6"/>
  <c r="E40" i="6"/>
  <c r="A40" i="6"/>
  <c r="F39" i="6"/>
  <c r="E39" i="6"/>
  <c r="A39" i="6"/>
  <c r="F38" i="6"/>
  <c r="E38" i="6"/>
  <c r="A38" i="6"/>
  <c r="F37" i="6"/>
  <c r="E37" i="6"/>
  <c r="A37" i="6"/>
  <c r="F36" i="6"/>
  <c r="E36" i="6"/>
  <c r="A36" i="6"/>
  <c r="F35" i="6"/>
  <c r="E35" i="6"/>
  <c r="A35" i="6"/>
  <c r="F34" i="6"/>
  <c r="E34" i="6"/>
  <c r="A34" i="6"/>
  <c r="F33" i="6"/>
  <c r="E33" i="6"/>
  <c r="A33" i="6"/>
  <c r="F32" i="6"/>
  <c r="E32" i="6"/>
  <c r="A32" i="6"/>
  <c r="F31" i="6"/>
  <c r="E31" i="6"/>
  <c r="A31" i="6"/>
  <c r="F30" i="6"/>
  <c r="E30" i="6"/>
  <c r="A30" i="6"/>
  <c r="F29" i="6"/>
  <c r="E29" i="6"/>
  <c r="A29" i="6"/>
  <c r="F28" i="6"/>
  <c r="E28" i="6"/>
  <c r="A28" i="6"/>
  <c r="F27" i="6"/>
  <c r="E27" i="6"/>
  <c r="A27" i="6"/>
  <c r="F26" i="6"/>
  <c r="E26" i="6"/>
  <c r="A26" i="6"/>
  <c r="F25" i="6"/>
  <c r="E25" i="6"/>
  <c r="A25" i="6"/>
  <c r="F24" i="6"/>
  <c r="E24" i="6"/>
  <c r="A24" i="6"/>
  <c r="F23" i="6"/>
  <c r="E23" i="6"/>
  <c r="A23" i="6"/>
  <c r="F22" i="6"/>
  <c r="E22" i="6"/>
  <c r="A22" i="6"/>
  <c r="F21" i="6"/>
  <c r="E21" i="6"/>
  <c r="A21" i="6"/>
  <c r="F20" i="6"/>
  <c r="E20" i="6"/>
  <c r="A20" i="6"/>
  <c r="F19" i="6"/>
  <c r="E19" i="6"/>
  <c r="A19" i="6"/>
  <c r="F18" i="6"/>
  <c r="E18" i="6"/>
  <c r="A18" i="6"/>
  <c r="F17" i="6"/>
  <c r="E17" i="6"/>
  <c r="A17" i="6"/>
  <c r="F16" i="6"/>
  <c r="E16" i="6"/>
  <c r="A16" i="6"/>
  <c r="F15" i="6"/>
  <c r="E15" i="6"/>
  <c r="A15" i="6"/>
  <c r="F14" i="6"/>
  <c r="E14" i="6"/>
  <c r="A14" i="6"/>
  <c r="F13" i="6"/>
  <c r="E13" i="6"/>
  <c r="A13" i="6"/>
  <c r="F12" i="6"/>
  <c r="E12" i="6"/>
  <c r="A12" i="6"/>
  <c r="F11" i="6"/>
  <c r="E11" i="6"/>
  <c r="A11" i="6"/>
  <c r="F10" i="6"/>
  <c r="E10" i="6"/>
  <c r="A10" i="6"/>
  <c r="L75" i="8"/>
  <c r="K75" i="8"/>
  <c r="J75" i="8"/>
  <c r="I75" i="8"/>
  <c r="H75" i="8"/>
  <c r="G75" i="8"/>
  <c r="F75" i="8"/>
  <c r="E75" i="8"/>
  <c r="D75" i="8"/>
  <c r="A75" i="8"/>
  <c r="L74" i="8"/>
  <c r="K74" i="8"/>
  <c r="J74" i="8"/>
  <c r="I74" i="8"/>
  <c r="H74" i="8"/>
  <c r="G74" i="8"/>
  <c r="F74" i="8"/>
  <c r="E74" i="8"/>
  <c r="D74" i="8"/>
  <c r="A74" i="8"/>
  <c r="L73" i="8"/>
  <c r="K73" i="8"/>
  <c r="J73" i="8"/>
  <c r="I73" i="8"/>
  <c r="H73" i="8"/>
  <c r="G73" i="8"/>
  <c r="F73" i="8"/>
  <c r="E73" i="8"/>
  <c r="D73" i="8"/>
  <c r="A73" i="8"/>
  <c r="L72" i="8"/>
  <c r="K72" i="8"/>
  <c r="J72" i="8"/>
  <c r="I72" i="8"/>
  <c r="H72" i="8"/>
  <c r="G72" i="8"/>
  <c r="F72" i="8"/>
  <c r="E72" i="8"/>
  <c r="D72" i="8"/>
  <c r="A72" i="8"/>
  <c r="L71" i="8"/>
  <c r="K71" i="8"/>
  <c r="J71" i="8"/>
  <c r="I71" i="8"/>
  <c r="H71" i="8"/>
  <c r="G71" i="8"/>
  <c r="F71" i="8"/>
  <c r="E71" i="8"/>
  <c r="D71" i="8"/>
  <c r="A71" i="8"/>
  <c r="L70" i="8"/>
  <c r="K70" i="8"/>
  <c r="J70" i="8"/>
  <c r="I70" i="8"/>
  <c r="H70" i="8"/>
  <c r="G70" i="8"/>
  <c r="F70" i="8"/>
  <c r="E70" i="8"/>
  <c r="D70" i="8"/>
  <c r="A70" i="8"/>
  <c r="L69" i="8"/>
  <c r="K69" i="8"/>
  <c r="J69" i="8"/>
  <c r="I69" i="8"/>
  <c r="H69" i="8"/>
  <c r="G69" i="8"/>
  <c r="F69" i="8"/>
  <c r="E69" i="8"/>
  <c r="D69" i="8"/>
  <c r="A69" i="8"/>
  <c r="L68" i="8"/>
  <c r="K68" i="8"/>
  <c r="J68" i="8"/>
  <c r="I68" i="8"/>
  <c r="H68" i="8"/>
  <c r="G68" i="8"/>
  <c r="F68" i="8"/>
  <c r="E68" i="8"/>
  <c r="D68" i="8"/>
  <c r="A68" i="8"/>
  <c r="L67" i="8"/>
  <c r="K67" i="8"/>
  <c r="J67" i="8"/>
  <c r="I67" i="8"/>
  <c r="H67" i="8"/>
  <c r="G67" i="8"/>
  <c r="F67" i="8"/>
  <c r="E67" i="8"/>
  <c r="D67" i="8"/>
  <c r="A67" i="8"/>
  <c r="L66" i="8"/>
  <c r="K66" i="8"/>
  <c r="J66" i="8"/>
  <c r="I66" i="8"/>
  <c r="H66" i="8"/>
  <c r="G66" i="8"/>
  <c r="F66" i="8"/>
  <c r="E66" i="8"/>
  <c r="D66" i="8"/>
  <c r="A66" i="8"/>
  <c r="L65" i="8"/>
  <c r="K65" i="8"/>
  <c r="J65" i="8"/>
  <c r="I65" i="8"/>
  <c r="H65" i="8"/>
  <c r="G65" i="8"/>
  <c r="F65" i="8"/>
  <c r="E65" i="8"/>
  <c r="D65" i="8"/>
  <c r="A65" i="8"/>
  <c r="L64" i="8"/>
  <c r="K64" i="8"/>
  <c r="J64" i="8"/>
  <c r="I64" i="8"/>
  <c r="H64" i="8"/>
  <c r="G64" i="8"/>
  <c r="F64" i="8"/>
  <c r="E64" i="8"/>
  <c r="D64" i="8"/>
  <c r="A64" i="8"/>
  <c r="L63" i="8"/>
  <c r="K63" i="8"/>
  <c r="J63" i="8"/>
  <c r="I63" i="8"/>
  <c r="H63" i="8"/>
  <c r="G63" i="8"/>
  <c r="F63" i="8"/>
  <c r="E63" i="8"/>
  <c r="D63" i="8"/>
  <c r="A63" i="8"/>
  <c r="L62" i="8"/>
  <c r="K62" i="8"/>
  <c r="J62" i="8"/>
  <c r="I62" i="8"/>
  <c r="H62" i="8"/>
  <c r="G62" i="8"/>
  <c r="F62" i="8"/>
  <c r="E62" i="8"/>
  <c r="D62" i="8"/>
  <c r="A62" i="8"/>
  <c r="L61" i="8"/>
  <c r="K61" i="8"/>
  <c r="J61" i="8"/>
  <c r="I61" i="8"/>
  <c r="H61" i="8"/>
  <c r="G61" i="8"/>
  <c r="F61" i="8"/>
  <c r="E61" i="8"/>
  <c r="D61" i="8"/>
  <c r="A61" i="8"/>
  <c r="L60" i="8"/>
  <c r="K60" i="8"/>
  <c r="J60" i="8"/>
  <c r="I60" i="8"/>
  <c r="H60" i="8"/>
  <c r="G60" i="8"/>
  <c r="F60" i="8"/>
  <c r="E60" i="8"/>
  <c r="D60" i="8"/>
  <c r="A60" i="8"/>
  <c r="L59" i="8"/>
  <c r="K59" i="8"/>
  <c r="J59" i="8"/>
  <c r="I59" i="8"/>
  <c r="H59" i="8"/>
  <c r="G59" i="8"/>
  <c r="F59" i="8"/>
  <c r="E59" i="8"/>
  <c r="D59" i="8"/>
  <c r="A59" i="8"/>
  <c r="L58" i="8"/>
  <c r="K58" i="8"/>
  <c r="J58" i="8"/>
  <c r="I58" i="8"/>
  <c r="H58" i="8"/>
  <c r="G58" i="8"/>
  <c r="F58" i="8"/>
  <c r="E58" i="8"/>
  <c r="D58" i="8"/>
  <c r="A58" i="8"/>
  <c r="L57" i="8"/>
  <c r="K57" i="8"/>
  <c r="J57" i="8"/>
  <c r="I57" i="8"/>
  <c r="H57" i="8"/>
  <c r="G57" i="8"/>
  <c r="F57" i="8"/>
  <c r="E57" i="8"/>
  <c r="D57" i="8"/>
  <c r="A57" i="8"/>
  <c r="L56" i="8"/>
  <c r="K56" i="8"/>
  <c r="J56" i="8"/>
  <c r="I56" i="8"/>
  <c r="H56" i="8"/>
  <c r="G56" i="8"/>
  <c r="F56" i="8"/>
  <c r="E56" i="8"/>
  <c r="D56" i="8"/>
  <c r="A56" i="8"/>
  <c r="L55" i="8"/>
  <c r="K55" i="8"/>
  <c r="J55" i="8"/>
  <c r="I55" i="8"/>
  <c r="H55" i="8"/>
  <c r="G55" i="8"/>
  <c r="F55" i="8"/>
  <c r="E55" i="8"/>
  <c r="D55" i="8"/>
  <c r="A55" i="8"/>
  <c r="L54" i="8"/>
  <c r="K54" i="8"/>
  <c r="J54" i="8"/>
  <c r="I54" i="8"/>
  <c r="H54" i="8"/>
  <c r="G54" i="8"/>
  <c r="F54" i="8"/>
  <c r="E54" i="8"/>
  <c r="D54" i="8"/>
  <c r="A54" i="8"/>
  <c r="L53" i="8"/>
  <c r="K53" i="8"/>
  <c r="J53" i="8"/>
  <c r="I53" i="8"/>
  <c r="H53" i="8"/>
  <c r="G53" i="8"/>
  <c r="F53" i="8"/>
  <c r="E53" i="8"/>
  <c r="D53" i="8"/>
  <c r="A53" i="8"/>
  <c r="L52" i="8"/>
  <c r="K52" i="8"/>
  <c r="J52" i="8"/>
  <c r="I52" i="8"/>
  <c r="H52" i="8"/>
  <c r="G52" i="8"/>
  <c r="F52" i="8"/>
  <c r="E52" i="8"/>
  <c r="D52" i="8"/>
  <c r="A52" i="8"/>
  <c r="L51" i="8"/>
  <c r="K51" i="8"/>
  <c r="J51" i="8"/>
  <c r="I51" i="8"/>
  <c r="H51" i="8"/>
  <c r="G51" i="8"/>
  <c r="F51" i="8"/>
  <c r="E51" i="8"/>
  <c r="D51" i="8"/>
  <c r="A51" i="8"/>
  <c r="L50" i="8"/>
  <c r="K50" i="8"/>
  <c r="J50" i="8"/>
  <c r="I50" i="8"/>
  <c r="H50" i="8"/>
  <c r="G50" i="8"/>
  <c r="F50" i="8"/>
  <c r="E50" i="8"/>
  <c r="D50" i="8"/>
  <c r="A50" i="8"/>
  <c r="L49" i="8"/>
  <c r="K49" i="8"/>
  <c r="J49" i="8"/>
  <c r="I49" i="8"/>
  <c r="H49" i="8"/>
  <c r="G49" i="8"/>
  <c r="F49" i="8"/>
  <c r="E49" i="8"/>
  <c r="D49" i="8"/>
  <c r="A49" i="8"/>
  <c r="L48" i="8"/>
  <c r="K48" i="8"/>
  <c r="J48" i="8"/>
  <c r="I48" i="8"/>
  <c r="H48" i="8"/>
  <c r="G48" i="8"/>
  <c r="F48" i="8"/>
  <c r="E48" i="8"/>
  <c r="D48" i="8"/>
  <c r="A48" i="8"/>
  <c r="L47" i="8"/>
  <c r="K47" i="8"/>
  <c r="J47" i="8"/>
  <c r="I47" i="8"/>
  <c r="H47" i="8"/>
  <c r="G47" i="8"/>
  <c r="F47" i="8"/>
  <c r="E47" i="8"/>
  <c r="D47" i="8"/>
  <c r="A47" i="8"/>
  <c r="L46" i="8"/>
  <c r="K46" i="8"/>
  <c r="J46" i="8"/>
  <c r="I46" i="8"/>
  <c r="H46" i="8"/>
  <c r="G46" i="8"/>
  <c r="F46" i="8"/>
  <c r="E46" i="8"/>
  <c r="D46" i="8"/>
  <c r="A46" i="8"/>
  <c r="L45" i="8"/>
  <c r="K45" i="8"/>
  <c r="J45" i="8"/>
  <c r="I45" i="8"/>
  <c r="H45" i="8"/>
  <c r="G45" i="8"/>
  <c r="F45" i="8"/>
  <c r="E45" i="8"/>
  <c r="D45" i="8"/>
  <c r="A45" i="8"/>
  <c r="L44" i="8"/>
  <c r="K44" i="8"/>
  <c r="J44" i="8"/>
  <c r="I44" i="8"/>
  <c r="H44" i="8"/>
  <c r="G44" i="8"/>
  <c r="F44" i="8"/>
  <c r="E44" i="8"/>
  <c r="D44" i="8"/>
  <c r="A44" i="8"/>
  <c r="L43" i="8"/>
  <c r="K43" i="8"/>
  <c r="J43" i="8"/>
  <c r="I43" i="8"/>
  <c r="H43" i="8"/>
  <c r="G43" i="8"/>
  <c r="F43" i="8"/>
  <c r="E43" i="8"/>
  <c r="D43" i="8"/>
  <c r="A43" i="8"/>
  <c r="L42" i="8"/>
  <c r="K42" i="8"/>
  <c r="J42" i="8"/>
  <c r="I42" i="8"/>
  <c r="H42" i="8"/>
  <c r="G42" i="8"/>
  <c r="F42" i="8"/>
  <c r="E42" i="8"/>
  <c r="D42" i="8"/>
  <c r="A42" i="8"/>
  <c r="L41" i="8"/>
  <c r="K41" i="8"/>
  <c r="J41" i="8"/>
  <c r="I41" i="8"/>
  <c r="H41" i="8"/>
  <c r="G41" i="8"/>
  <c r="F41" i="8"/>
  <c r="E41" i="8"/>
  <c r="D41" i="8"/>
  <c r="A41" i="8"/>
  <c r="L40" i="8"/>
  <c r="K40" i="8"/>
  <c r="J40" i="8"/>
  <c r="I40" i="8"/>
  <c r="H40" i="8"/>
  <c r="G40" i="8"/>
  <c r="F40" i="8"/>
  <c r="E40" i="8"/>
  <c r="D40" i="8"/>
  <c r="A40" i="8"/>
  <c r="L39" i="8"/>
  <c r="K39" i="8"/>
  <c r="J39" i="8"/>
  <c r="I39" i="8"/>
  <c r="H39" i="8"/>
  <c r="G39" i="8"/>
  <c r="F39" i="8"/>
  <c r="E39" i="8"/>
  <c r="D39" i="8"/>
  <c r="A39" i="8"/>
  <c r="L38" i="8"/>
  <c r="K38" i="8"/>
  <c r="J38" i="8"/>
  <c r="I38" i="8"/>
  <c r="H38" i="8"/>
  <c r="G38" i="8"/>
  <c r="F38" i="8"/>
  <c r="E38" i="8"/>
  <c r="D38" i="8"/>
  <c r="A38" i="8"/>
  <c r="L37" i="8"/>
  <c r="K37" i="8"/>
  <c r="J37" i="8"/>
  <c r="I37" i="8"/>
  <c r="H37" i="8"/>
  <c r="G37" i="8"/>
  <c r="F37" i="8"/>
  <c r="E37" i="8"/>
  <c r="D37" i="8"/>
  <c r="A37" i="8"/>
  <c r="L36" i="8"/>
  <c r="K36" i="8"/>
  <c r="J36" i="8"/>
  <c r="I36" i="8"/>
  <c r="H36" i="8"/>
  <c r="G36" i="8"/>
  <c r="F36" i="8"/>
  <c r="E36" i="8"/>
  <c r="D36" i="8"/>
  <c r="A36" i="8"/>
  <c r="L35" i="8"/>
  <c r="K35" i="8"/>
  <c r="J35" i="8"/>
  <c r="I35" i="8"/>
  <c r="H35" i="8"/>
  <c r="G35" i="8"/>
  <c r="F35" i="8"/>
  <c r="E35" i="8"/>
  <c r="D35" i="8"/>
  <c r="A35" i="8"/>
  <c r="L34" i="8"/>
  <c r="K34" i="8"/>
  <c r="J34" i="8"/>
  <c r="I34" i="8"/>
  <c r="H34" i="8"/>
  <c r="G34" i="8"/>
  <c r="F34" i="8"/>
  <c r="E34" i="8"/>
  <c r="D34" i="8"/>
  <c r="A34" i="8"/>
  <c r="L33" i="8"/>
  <c r="K33" i="8"/>
  <c r="J33" i="8"/>
  <c r="I33" i="8"/>
  <c r="H33" i="8"/>
  <c r="G33" i="8"/>
  <c r="F33" i="8"/>
  <c r="E33" i="8"/>
  <c r="D33" i="8"/>
  <c r="A33" i="8"/>
  <c r="L32" i="8"/>
  <c r="K32" i="8"/>
  <c r="J32" i="8"/>
  <c r="I32" i="8"/>
  <c r="H32" i="8"/>
  <c r="G32" i="8"/>
  <c r="F32" i="8"/>
  <c r="E32" i="8"/>
  <c r="D32" i="8"/>
  <c r="A32" i="8"/>
  <c r="L31" i="8"/>
  <c r="K31" i="8"/>
  <c r="J31" i="8"/>
  <c r="I31" i="8"/>
  <c r="H31" i="8"/>
  <c r="G31" i="8"/>
  <c r="F31" i="8"/>
  <c r="E31" i="8"/>
  <c r="D31" i="8"/>
  <c r="A31" i="8"/>
  <c r="L30" i="8"/>
  <c r="K30" i="8"/>
  <c r="J30" i="8"/>
  <c r="I30" i="8"/>
  <c r="H30" i="8"/>
  <c r="G30" i="8"/>
  <c r="F30" i="8"/>
  <c r="E30" i="8"/>
  <c r="D30" i="8"/>
  <c r="A30" i="8"/>
  <c r="L29" i="8"/>
  <c r="K29" i="8"/>
  <c r="J29" i="8"/>
  <c r="I29" i="8"/>
  <c r="H29" i="8"/>
  <c r="G29" i="8"/>
  <c r="F29" i="8"/>
  <c r="E29" i="8"/>
  <c r="D29" i="8"/>
  <c r="A29" i="8"/>
  <c r="L28" i="8"/>
  <c r="K28" i="8"/>
  <c r="J28" i="8"/>
  <c r="I28" i="8"/>
  <c r="H28" i="8"/>
  <c r="G28" i="8"/>
  <c r="F28" i="8"/>
  <c r="E28" i="8"/>
  <c r="D28" i="8"/>
  <c r="A28" i="8"/>
  <c r="L27" i="8"/>
  <c r="K27" i="8"/>
  <c r="J27" i="8"/>
  <c r="I27" i="8"/>
  <c r="H27" i="8"/>
  <c r="G27" i="8"/>
  <c r="F27" i="8"/>
  <c r="E27" i="8"/>
  <c r="D27" i="8"/>
  <c r="A27" i="8"/>
  <c r="L26" i="8"/>
  <c r="K26" i="8"/>
  <c r="J26" i="8"/>
  <c r="I26" i="8"/>
  <c r="H26" i="8"/>
  <c r="G26" i="8"/>
  <c r="F26" i="8"/>
  <c r="E26" i="8"/>
  <c r="D26" i="8"/>
  <c r="A26" i="8"/>
  <c r="L25" i="8"/>
  <c r="K25" i="8"/>
  <c r="J25" i="8"/>
  <c r="I25" i="8"/>
  <c r="H25" i="8"/>
  <c r="G25" i="8"/>
  <c r="F25" i="8"/>
  <c r="E25" i="8"/>
  <c r="D25" i="8"/>
  <c r="A25" i="8"/>
  <c r="L24" i="8"/>
  <c r="K24" i="8"/>
  <c r="J24" i="8"/>
  <c r="I24" i="8"/>
  <c r="H24" i="8"/>
  <c r="G24" i="8"/>
  <c r="F24" i="8"/>
  <c r="E24" i="8"/>
  <c r="D24" i="8"/>
  <c r="A24" i="8"/>
  <c r="L23" i="8"/>
  <c r="K23" i="8"/>
  <c r="J23" i="8"/>
  <c r="I23" i="8"/>
  <c r="H23" i="8"/>
  <c r="G23" i="8"/>
  <c r="F23" i="8"/>
  <c r="E23" i="8"/>
  <c r="D23" i="8"/>
  <c r="A23" i="8"/>
  <c r="L22" i="8"/>
  <c r="K22" i="8"/>
  <c r="J22" i="8"/>
  <c r="I22" i="8"/>
  <c r="H22" i="8"/>
  <c r="G22" i="8"/>
  <c r="F22" i="8"/>
  <c r="E22" i="8"/>
  <c r="D22" i="8"/>
  <c r="A22" i="8"/>
  <c r="L21" i="8"/>
  <c r="K21" i="8"/>
  <c r="J21" i="8"/>
  <c r="I21" i="8"/>
  <c r="H21" i="8"/>
  <c r="G21" i="8"/>
  <c r="F21" i="8"/>
  <c r="E21" i="8"/>
  <c r="D21" i="8"/>
  <c r="A21" i="8"/>
  <c r="L20" i="8"/>
  <c r="K20" i="8"/>
  <c r="J20" i="8"/>
  <c r="I20" i="8"/>
  <c r="H20" i="8"/>
  <c r="G20" i="8"/>
  <c r="F20" i="8"/>
  <c r="E20" i="8"/>
  <c r="D20" i="8"/>
  <c r="A20" i="8"/>
  <c r="L19" i="8"/>
  <c r="K19" i="8"/>
  <c r="J19" i="8"/>
  <c r="I19" i="8"/>
  <c r="H19" i="8"/>
  <c r="G19" i="8"/>
  <c r="F19" i="8"/>
  <c r="E19" i="8"/>
  <c r="D19" i="8"/>
  <c r="A19" i="8"/>
  <c r="L18" i="8"/>
  <c r="K18" i="8"/>
  <c r="J18" i="8"/>
  <c r="I18" i="8"/>
  <c r="H18" i="8"/>
  <c r="G18" i="8"/>
  <c r="F18" i="8"/>
  <c r="E18" i="8"/>
  <c r="D18" i="8"/>
  <c r="A18" i="8"/>
  <c r="L17" i="8"/>
  <c r="K17" i="8"/>
  <c r="J17" i="8"/>
  <c r="I17" i="8"/>
  <c r="H17" i="8"/>
  <c r="G17" i="8"/>
  <c r="F17" i="8"/>
  <c r="E17" i="8"/>
  <c r="D17" i="8"/>
  <c r="A17" i="8"/>
  <c r="L16" i="8"/>
  <c r="K16" i="8"/>
  <c r="J16" i="8"/>
  <c r="I16" i="8"/>
  <c r="H16" i="8"/>
  <c r="G16" i="8"/>
  <c r="F16" i="8"/>
  <c r="E16" i="8"/>
  <c r="D16" i="8"/>
  <c r="A16" i="8"/>
  <c r="L15" i="8"/>
  <c r="K15" i="8"/>
  <c r="J15" i="8"/>
  <c r="I15" i="8"/>
  <c r="H15" i="8"/>
  <c r="G15" i="8"/>
  <c r="F15" i="8"/>
  <c r="E15" i="8"/>
  <c r="D15" i="8"/>
  <c r="A15" i="8"/>
  <c r="L14" i="8"/>
  <c r="K14" i="8"/>
  <c r="J14" i="8"/>
  <c r="I14" i="8"/>
  <c r="H14" i="8"/>
  <c r="G14" i="8"/>
  <c r="F14" i="8"/>
  <c r="E14" i="8"/>
  <c r="D14" i="8"/>
  <c r="A14" i="8"/>
  <c r="L13" i="8"/>
  <c r="K13" i="8"/>
  <c r="J13" i="8"/>
  <c r="I13" i="8"/>
  <c r="H13" i="8"/>
  <c r="G13" i="8"/>
  <c r="F13" i="8"/>
  <c r="E13" i="8"/>
  <c r="D13" i="8"/>
  <c r="A13" i="8"/>
  <c r="L12" i="8"/>
  <c r="K12" i="8"/>
  <c r="J12" i="8"/>
  <c r="I12" i="8"/>
  <c r="H12" i="8"/>
  <c r="G12" i="8"/>
  <c r="F12" i="8"/>
  <c r="E12" i="8"/>
  <c r="D12" i="8"/>
  <c r="A12" i="8"/>
  <c r="L11" i="8"/>
  <c r="K11" i="8"/>
  <c r="J11" i="8"/>
  <c r="I11" i="8"/>
  <c r="H11" i="8"/>
  <c r="G11" i="8"/>
  <c r="F11" i="8"/>
  <c r="E11" i="8"/>
  <c r="D11" i="8"/>
  <c r="A11" i="8"/>
  <c r="L10" i="8"/>
  <c r="K10" i="8"/>
  <c r="J10" i="8"/>
  <c r="I10" i="8"/>
  <c r="H10" i="8"/>
  <c r="G10" i="8"/>
  <c r="F10" i="8"/>
  <c r="E10" i="8"/>
  <c r="D10" i="8"/>
  <c r="A10" i="8"/>
  <c r="J75" i="4"/>
  <c r="I75" i="4"/>
  <c r="H75" i="4"/>
  <c r="G75" i="4"/>
  <c r="F75" i="4"/>
  <c r="E75" i="4"/>
  <c r="D75" i="4"/>
  <c r="C75" i="4"/>
  <c r="A75" i="4"/>
  <c r="J74" i="4"/>
  <c r="I74" i="4"/>
  <c r="H74" i="4"/>
  <c r="G74" i="4"/>
  <c r="F74" i="4"/>
  <c r="E74" i="4"/>
  <c r="D74" i="4"/>
  <c r="C74" i="4"/>
  <c r="A74" i="4"/>
  <c r="J73" i="4"/>
  <c r="I73" i="4"/>
  <c r="H73" i="4"/>
  <c r="G73" i="4"/>
  <c r="F73" i="4"/>
  <c r="E73" i="4"/>
  <c r="D73" i="4"/>
  <c r="C73" i="4"/>
  <c r="A73" i="4"/>
  <c r="J72" i="4"/>
  <c r="I72" i="4"/>
  <c r="H72" i="4"/>
  <c r="G72" i="4"/>
  <c r="F72" i="4"/>
  <c r="E72" i="4"/>
  <c r="D72" i="4"/>
  <c r="C72" i="4"/>
  <c r="A72" i="4"/>
  <c r="J71" i="4"/>
  <c r="I71" i="4"/>
  <c r="H71" i="4"/>
  <c r="G71" i="4"/>
  <c r="F71" i="4"/>
  <c r="E71" i="4"/>
  <c r="D71" i="4"/>
  <c r="C71" i="4"/>
  <c r="A71" i="4"/>
  <c r="J70" i="4"/>
  <c r="I70" i="4"/>
  <c r="H70" i="4"/>
  <c r="G70" i="4"/>
  <c r="F70" i="4"/>
  <c r="E70" i="4"/>
  <c r="D70" i="4"/>
  <c r="C70" i="4"/>
  <c r="A70" i="4"/>
  <c r="J69" i="4"/>
  <c r="I69" i="4"/>
  <c r="H69" i="4"/>
  <c r="G69" i="4"/>
  <c r="F69" i="4"/>
  <c r="E69" i="4"/>
  <c r="D69" i="4"/>
  <c r="C69" i="4"/>
  <c r="A69" i="4"/>
  <c r="J68" i="4"/>
  <c r="I68" i="4"/>
  <c r="H68" i="4"/>
  <c r="G68" i="4"/>
  <c r="F68" i="4"/>
  <c r="E68" i="4"/>
  <c r="D68" i="4"/>
  <c r="C68" i="4"/>
  <c r="A68" i="4"/>
  <c r="J67" i="4"/>
  <c r="I67" i="4"/>
  <c r="H67" i="4"/>
  <c r="G67" i="4"/>
  <c r="F67" i="4"/>
  <c r="E67" i="4"/>
  <c r="D67" i="4"/>
  <c r="C67" i="4"/>
  <c r="A67" i="4"/>
  <c r="J66" i="4"/>
  <c r="I66" i="4"/>
  <c r="H66" i="4"/>
  <c r="G66" i="4"/>
  <c r="F66" i="4"/>
  <c r="E66" i="4"/>
  <c r="D66" i="4"/>
  <c r="C66" i="4"/>
  <c r="A66" i="4"/>
  <c r="J65" i="4"/>
  <c r="I65" i="4"/>
  <c r="H65" i="4"/>
  <c r="G65" i="4"/>
  <c r="F65" i="4"/>
  <c r="E65" i="4"/>
  <c r="D65" i="4"/>
  <c r="C65" i="4"/>
  <c r="A65" i="4"/>
  <c r="J64" i="4"/>
  <c r="I64" i="4"/>
  <c r="H64" i="4"/>
  <c r="G64" i="4"/>
  <c r="F64" i="4"/>
  <c r="E64" i="4"/>
  <c r="D64" i="4"/>
  <c r="C64" i="4"/>
  <c r="A64" i="4"/>
  <c r="J63" i="4"/>
  <c r="I63" i="4"/>
  <c r="H63" i="4"/>
  <c r="G63" i="4"/>
  <c r="F63" i="4"/>
  <c r="E63" i="4"/>
  <c r="D63" i="4"/>
  <c r="C63" i="4"/>
  <c r="A63" i="4"/>
  <c r="J62" i="4"/>
  <c r="I62" i="4"/>
  <c r="H62" i="4"/>
  <c r="G62" i="4"/>
  <c r="F62" i="4"/>
  <c r="E62" i="4"/>
  <c r="D62" i="4"/>
  <c r="C62" i="4"/>
  <c r="A62" i="4"/>
  <c r="J61" i="4"/>
  <c r="I61" i="4"/>
  <c r="H61" i="4"/>
  <c r="G61" i="4"/>
  <c r="F61" i="4"/>
  <c r="E61" i="4"/>
  <c r="D61" i="4"/>
  <c r="C61" i="4"/>
  <c r="A61" i="4"/>
  <c r="J60" i="4"/>
  <c r="I60" i="4"/>
  <c r="H60" i="4"/>
  <c r="G60" i="4"/>
  <c r="F60" i="4"/>
  <c r="E60" i="4"/>
  <c r="D60" i="4"/>
  <c r="C60" i="4"/>
  <c r="A60" i="4"/>
  <c r="J59" i="4"/>
  <c r="I59" i="4"/>
  <c r="H59" i="4"/>
  <c r="G59" i="4"/>
  <c r="F59" i="4"/>
  <c r="E59" i="4"/>
  <c r="D59" i="4"/>
  <c r="C59" i="4"/>
  <c r="A59" i="4"/>
  <c r="J58" i="4"/>
  <c r="I58" i="4"/>
  <c r="H58" i="4"/>
  <c r="G58" i="4"/>
  <c r="F58" i="4"/>
  <c r="E58" i="4"/>
  <c r="D58" i="4"/>
  <c r="C58" i="4"/>
  <c r="A58" i="4"/>
  <c r="J57" i="4"/>
  <c r="I57" i="4"/>
  <c r="H57" i="4"/>
  <c r="G57" i="4"/>
  <c r="F57" i="4"/>
  <c r="E57" i="4"/>
  <c r="D57" i="4"/>
  <c r="C57" i="4"/>
  <c r="A57" i="4"/>
  <c r="J56" i="4"/>
  <c r="I56" i="4"/>
  <c r="H56" i="4"/>
  <c r="G56" i="4"/>
  <c r="F56" i="4"/>
  <c r="E56" i="4"/>
  <c r="D56" i="4"/>
  <c r="C56" i="4"/>
  <c r="A56" i="4"/>
  <c r="J55" i="4"/>
  <c r="I55" i="4"/>
  <c r="H55" i="4"/>
  <c r="G55" i="4"/>
  <c r="F55" i="4"/>
  <c r="E55" i="4"/>
  <c r="D55" i="4"/>
  <c r="C55" i="4"/>
  <c r="A55" i="4"/>
  <c r="J54" i="4"/>
  <c r="I54" i="4"/>
  <c r="H54" i="4"/>
  <c r="G54" i="4"/>
  <c r="F54" i="4"/>
  <c r="E54" i="4"/>
  <c r="D54" i="4"/>
  <c r="C54" i="4"/>
  <c r="A54" i="4"/>
  <c r="J53" i="4"/>
  <c r="I53" i="4"/>
  <c r="H53" i="4"/>
  <c r="G53" i="4"/>
  <c r="F53" i="4"/>
  <c r="E53" i="4"/>
  <c r="D53" i="4"/>
  <c r="C53" i="4"/>
  <c r="A53" i="4"/>
  <c r="J52" i="4"/>
  <c r="I52" i="4"/>
  <c r="H52" i="4"/>
  <c r="G52" i="4"/>
  <c r="F52" i="4"/>
  <c r="E52" i="4"/>
  <c r="D52" i="4"/>
  <c r="C52" i="4"/>
  <c r="A52" i="4"/>
  <c r="J51" i="4"/>
  <c r="I51" i="4"/>
  <c r="H51" i="4"/>
  <c r="G51" i="4"/>
  <c r="F51" i="4"/>
  <c r="E51" i="4"/>
  <c r="D51" i="4"/>
  <c r="C51" i="4"/>
  <c r="A51" i="4"/>
  <c r="J50" i="4"/>
  <c r="I50" i="4"/>
  <c r="H50" i="4"/>
  <c r="G50" i="4"/>
  <c r="F50" i="4"/>
  <c r="E50" i="4"/>
  <c r="D50" i="4"/>
  <c r="C50" i="4"/>
  <c r="A50" i="4"/>
  <c r="J49" i="4"/>
  <c r="I49" i="4"/>
  <c r="H49" i="4"/>
  <c r="G49" i="4"/>
  <c r="F49" i="4"/>
  <c r="E49" i="4"/>
  <c r="D49" i="4"/>
  <c r="C49" i="4"/>
  <c r="A49" i="4"/>
  <c r="J48" i="4"/>
  <c r="I48" i="4"/>
  <c r="H48" i="4"/>
  <c r="G48" i="4"/>
  <c r="F48" i="4"/>
  <c r="E48" i="4"/>
  <c r="D48" i="4"/>
  <c r="C48" i="4"/>
  <c r="A48" i="4"/>
  <c r="J47" i="4"/>
  <c r="I47" i="4"/>
  <c r="H47" i="4"/>
  <c r="G47" i="4"/>
  <c r="F47" i="4"/>
  <c r="E47" i="4"/>
  <c r="D47" i="4"/>
  <c r="C47" i="4"/>
  <c r="A47" i="4"/>
  <c r="J46" i="4"/>
  <c r="I46" i="4"/>
  <c r="H46" i="4"/>
  <c r="G46" i="4"/>
  <c r="F46" i="4"/>
  <c r="E46" i="4"/>
  <c r="D46" i="4"/>
  <c r="C46" i="4"/>
  <c r="A46" i="4"/>
  <c r="J45" i="4"/>
  <c r="I45" i="4"/>
  <c r="H45" i="4"/>
  <c r="G45" i="4"/>
  <c r="F45" i="4"/>
  <c r="E45" i="4"/>
  <c r="D45" i="4"/>
  <c r="C45" i="4"/>
  <c r="A45" i="4"/>
  <c r="J44" i="4"/>
  <c r="I44" i="4"/>
  <c r="H44" i="4"/>
  <c r="G44" i="4"/>
  <c r="F44" i="4"/>
  <c r="E44" i="4"/>
  <c r="D44" i="4"/>
  <c r="C44" i="4"/>
  <c r="A44" i="4"/>
  <c r="J43" i="4"/>
  <c r="I43" i="4"/>
  <c r="H43" i="4"/>
  <c r="G43" i="4"/>
  <c r="F43" i="4"/>
  <c r="E43" i="4"/>
  <c r="D43" i="4"/>
  <c r="C43" i="4"/>
  <c r="A43" i="4"/>
  <c r="J42" i="4"/>
  <c r="I42" i="4"/>
  <c r="H42" i="4"/>
  <c r="G42" i="4"/>
  <c r="F42" i="4"/>
  <c r="E42" i="4"/>
  <c r="D42" i="4"/>
  <c r="C42" i="4"/>
  <c r="A42" i="4"/>
  <c r="J41" i="4"/>
  <c r="I41" i="4"/>
  <c r="H41" i="4"/>
  <c r="G41" i="4"/>
  <c r="F41" i="4"/>
  <c r="E41" i="4"/>
  <c r="D41" i="4"/>
  <c r="C41" i="4"/>
  <c r="A41" i="4"/>
  <c r="J40" i="4"/>
  <c r="I40" i="4"/>
  <c r="H40" i="4"/>
  <c r="G40" i="4"/>
  <c r="F40" i="4"/>
  <c r="E40" i="4"/>
  <c r="D40" i="4"/>
  <c r="C40" i="4"/>
  <c r="A40" i="4"/>
  <c r="J39" i="4"/>
  <c r="I39" i="4"/>
  <c r="H39" i="4"/>
  <c r="G39" i="4"/>
  <c r="F39" i="4"/>
  <c r="E39" i="4"/>
  <c r="D39" i="4"/>
  <c r="C39" i="4"/>
  <c r="A39" i="4"/>
  <c r="J38" i="4"/>
  <c r="I38" i="4"/>
  <c r="H38" i="4"/>
  <c r="G38" i="4"/>
  <c r="F38" i="4"/>
  <c r="E38" i="4"/>
  <c r="D38" i="4"/>
  <c r="C38" i="4"/>
  <c r="A38" i="4"/>
  <c r="J37" i="4"/>
  <c r="I37" i="4"/>
  <c r="H37" i="4"/>
  <c r="G37" i="4"/>
  <c r="F37" i="4"/>
  <c r="E37" i="4"/>
  <c r="D37" i="4"/>
  <c r="C37" i="4"/>
  <c r="A37" i="4"/>
  <c r="J36" i="4"/>
  <c r="I36" i="4"/>
  <c r="H36" i="4"/>
  <c r="G36" i="4"/>
  <c r="F36" i="4"/>
  <c r="E36" i="4"/>
  <c r="D36" i="4"/>
  <c r="C36" i="4"/>
  <c r="A36" i="4"/>
  <c r="J35" i="4"/>
  <c r="I35" i="4"/>
  <c r="H35" i="4"/>
  <c r="G35" i="4"/>
  <c r="F35" i="4"/>
  <c r="E35" i="4"/>
  <c r="D35" i="4"/>
  <c r="C35" i="4"/>
  <c r="A35" i="4"/>
  <c r="J34" i="4"/>
  <c r="I34" i="4"/>
  <c r="H34" i="4"/>
  <c r="G34" i="4"/>
  <c r="F34" i="4"/>
  <c r="E34" i="4"/>
  <c r="D34" i="4"/>
  <c r="C34" i="4"/>
  <c r="A34" i="4"/>
  <c r="J33" i="4"/>
  <c r="I33" i="4"/>
  <c r="H33" i="4"/>
  <c r="G33" i="4"/>
  <c r="F33" i="4"/>
  <c r="E33" i="4"/>
  <c r="D33" i="4"/>
  <c r="C33" i="4"/>
  <c r="A33" i="4"/>
  <c r="J32" i="4"/>
  <c r="I32" i="4"/>
  <c r="H32" i="4"/>
  <c r="G32" i="4"/>
  <c r="F32" i="4"/>
  <c r="E32" i="4"/>
  <c r="D32" i="4"/>
  <c r="C32" i="4"/>
  <c r="A32" i="4"/>
  <c r="J31" i="4"/>
  <c r="I31" i="4"/>
  <c r="H31" i="4"/>
  <c r="G31" i="4"/>
  <c r="F31" i="4"/>
  <c r="E31" i="4"/>
  <c r="D31" i="4"/>
  <c r="C31" i="4"/>
  <c r="A31" i="4"/>
  <c r="J30" i="4"/>
  <c r="I30" i="4"/>
  <c r="H30" i="4"/>
  <c r="G30" i="4"/>
  <c r="F30" i="4"/>
  <c r="E30" i="4"/>
  <c r="D30" i="4"/>
  <c r="C30" i="4"/>
  <c r="A30" i="4"/>
  <c r="J29" i="4"/>
  <c r="I29" i="4"/>
  <c r="H29" i="4"/>
  <c r="G29" i="4"/>
  <c r="F29" i="4"/>
  <c r="E29" i="4"/>
  <c r="D29" i="4"/>
  <c r="C29" i="4"/>
  <c r="A29" i="4"/>
  <c r="J28" i="4"/>
  <c r="I28" i="4"/>
  <c r="H28" i="4"/>
  <c r="G28" i="4"/>
  <c r="F28" i="4"/>
  <c r="E28" i="4"/>
  <c r="D28" i="4"/>
  <c r="C28" i="4"/>
  <c r="A28" i="4"/>
  <c r="J27" i="4"/>
  <c r="I27" i="4"/>
  <c r="H27" i="4"/>
  <c r="G27" i="4"/>
  <c r="F27" i="4"/>
  <c r="E27" i="4"/>
  <c r="D27" i="4"/>
  <c r="C27" i="4"/>
  <c r="A27" i="4"/>
  <c r="J26" i="4"/>
  <c r="I26" i="4"/>
  <c r="H26" i="4"/>
  <c r="G26" i="4"/>
  <c r="F26" i="4"/>
  <c r="E26" i="4"/>
  <c r="D26" i="4"/>
  <c r="C26" i="4"/>
  <c r="A26" i="4"/>
  <c r="J25" i="4"/>
  <c r="I25" i="4"/>
  <c r="H25" i="4"/>
  <c r="G25" i="4"/>
  <c r="F25" i="4"/>
  <c r="E25" i="4"/>
  <c r="D25" i="4"/>
  <c r="C25" i="4"/>
  <c r="A25" i="4"/>
  <c r="J24" i="4"/>
  <c r="I24" i="4"/>
  <c r="H24" i="4"/>
  <c r="G24" i="4"/>
  <c r="F24" i="4"/>
  <c r="E24" i="4"/>
  <c r="D24" i="4"/>
  <c r="C24" i="4"/>
  <c r="A24" i="4"/>
  <c r="J23" i="4"/>
  <c r="I23" i="4"/>
  <c r="H23" i="4"/>
  <c r="G23" i="4"/>
  <c r="F23" i="4"/>
  <c r="E23" i="4"/>
  <c r="D23" i="4"/>
  <c r="C23" i="4"/>
  <c r="A23" i="4"/>
  <c r="J22" i="4"/>
  <c r="I22" i="4"/>
  <c r="H22" i="4"/>
  <c r="G22" i="4"/>
  <c r="F22" i="4"/>
  <c r="E22" i="4"/>
  <c r="D22" i="4"/>
  <c r="C22" i="4"/>
  <c r="A22" i="4"/>
  <c r="J21" i="4"/>
  <c r="I21" i="4"/>
  <c r="H21" i="4"/>
  <c r="G21" i="4"/>
  <c r="F21" i="4"/>
  <c r="E21" i="4"/>
  <c r="D21" i="4"/>
  <c r="C21" i="4"/>
  <c r="A21" i="4"/>
  <c r="J20" i="4"/>
  <c r="I20" i="4"/>
  <c r="H20" i="4"/>
  <c r="G20" i="4"/>
  <c r="F20" i="4"/>
  <c r="E20" i="4"/>
  <c r="D20" i="4"/>
  <c r="C20" i="4"/>
  <c r="A20" i="4"/>
  <c r="J19" i="4"/>
  <c r="I19" i="4"/>
  <c r="H19" i="4"/>
  <c r="G19" i="4"/>
  <c r="F19" i="4"/>
  <c r="E19" i="4"/>
  <c r="D19" i="4"/>
  <c r="C19" i="4"/>
  <c r="A19" i="4"/>
  <c r="J18" i="4"/>
  <c r="I18" i="4"/>
  <c r="H18" i="4"/>
  <c r="G18" i="4"/>
  <c r="F18" i="4"/>
  <c r="E18" i="4"/>
  <c r="D18" i="4"/>
  <c r="C18" i="4"/>
  <c r="A18" i="4"/>
  <c r="J17" i="4"/>
  <c r="I17" i="4"/>
  <c r="H17" i="4"/>
  <c r="G17" i="4"/>
  <c r="F17" i="4"/>
  <c r="E17" i="4"/>
  <c r="D17" i="4"/>
  <c r="C17" i="4"/>
  <c r="A17" i="4"/>
  <c r="J16" i="4"/>
  <c r="I16" i="4"/>
  <c r="H16" i="4"/>
  <c r="G16" i="4"/>
  <c r="F16" i="4"/>
  <c r="E16" i="4"/>
  <c r="D16" i="4"/>
  <c r="C16" i="4"/>
  <c r="A16" i="4"/>
  <c r="J15" i="4"/>
  <c r="I15" i="4"/>
  <c r="H15" i="4"/>
  <c r="G15" i="4"/>
  <c r="F15" i="4"/>
  <c r="E15" i="4"/>
  <c r="D15" i="4"/>
  <c r="C15" i="4"/>
  <c r="A15" i="4"/>
  <c r="J14" i="4"/>
  <c r="I14" i="4"/>
  <c r="H14" i="4"/>
  <c r="G14" i="4"/>
  <c r="F14" i="4"/>
  <c r="E14" i="4"/>
  <c r="D14" i="4"/>
  <c r="C14" i="4"/>
  <c r="A14" i="4"/>
  <c r="J13" i="4"/>
  <c r="I13" i="4"/>
  <c r="H13" i="4"/>
  <c r="G13" i="4"/>
  <c r="F13" i="4"/>
  <c r="E13" i="4"/>
  <c r="D13" i="4"/>
  <c r="C13" i="4"/>
  <c r="A13" i="4"/>
  <c r="J12" i="4"/>
  <c r="I12" i="4"/>
  <c r="H12" i="4"/>
  <c r="G12" i="4"/>
  <c r="F12" i="4"/>
  <c r="E12" i="4"/>
  <c r="D12" i="4"/>
  <c r="C12" i="4"/>
  <c r="A12" i="4"/>
  <c r="J11" i="4"/>
  <c r="I11" i="4"/>
  <c r="H11" i="4"/>
  <c r="G11" i="4"/>
  <c r="F11" i="4"/>
  <c r="E11" i="4"/>
  <c r="D11" i="4"/>
  <c r="C11" i="4"/>
  <c r="A11" i="4"/>
  <c r="J10" i="4"/>
  <c r="I10" i="4"/>
  <c r="H10" i="4"/>
  <c r="G10" i="4"/>
  <c r="F10" i="4"/>
  <c r="E10" i="4"/>
  <c r="D10" i="4"/>
  <c r="C10" i="4"/>
  <c r="A10" i="4"/>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37" i="9"/>
  <c r="B36" i="9"/>
  <c r="C30" i="9"/>
  <c r="C29" i="9"/>
  <c r="C27" i="9"/>
  <c r="B33" i="9"/>
  <c r="B30" i="9"/>
  <c r="B29" i="9"/>
  <c r="B27" i="9"/>
  <c r="B24" i="9"/>
  <c r="B23" i="9"/>
  <c r="B22" i="9"/>
  <c r="B21" i="9"/>
  <c r="B20" i="9"/>
  <c r="C17" i="9"/>
  <c r="C16" i="9"/>
  <c r="C15" i="9"/>
  <c r="C14" i="9"/>
  <c r="B17" i="9"/>
  <c r="B16" i="9"/>
  <c r="B15" i="9"/>
  <c r="B14" i="9"/>
  <c r="B11" i="9"/>
  <c r="B32" i="9"/>
  <c r="B31" i="9"/>
  <c r="B28" i="9"/>
  <c r="AD71" i="1"/>
  <c r="AC71" i="1"/>
  <c r="AB71" i="1"/>
  <c r="AA71" i="1"/>
  <c r="Z71" i="1"/>
  <c r="Y71" i="1"/>
  <c r="X71" i="1"/>
  <c r="W71" i="1"/>
  <c r="V71" i="1"/>
  <c r="U71" i="1"/>
  <c r="T71" i="1"/>
  <c r="S71" i="1"/>
  <c r="R71" i="1"/>
  <c r="Q71" i="1"/>
  <c r="P71" i="1"/>
  <c r="O71" i="1"/>
  <c r="N71" i="1"/>
  <c r="M71" i="1"/>
  <c r="L71" i="1"/>
  <c r="K71" i="1"/>
  <c r="J71" i="1"/>
  <c r="I71" i="1"/>
  <c r="H71" i="1"/>
  <c r="G71" i="1"/>
  <c r="F71" i="1"/>
  <c r="E71" i="1"/>
  <c r="D71" i="1"/>
  <c r="C71" i="1"/>
  <c r="B71" i="1"/>
  <c r="A37" i="9"/>
  <c r="A24" i="9"/>
  <c r="A36" i="9"/>
  <c r="A23" i="9"/>
  <c r="A22" i="9"/>
  <c r="A21" i="9"/>
  <c r="A20" i="9"/>
  <c r="A33" i="9"/>
  <c r="A32" i="9"/>
  <c r="A31" i="9"/>
  <c r="A30" i="9"/>
  <c r="A29" i="9"/>
  <c r="A28" i="9"/>
  <c r="A27" i="9"/>
  <c r="A19" i="9"/>
  <c r="A13" i="9"/>
  <c r="B13" i="9"/>
  <c r="A17" i="9"/>
  <c r="A16" i="9"/>
  <c r="A15" i="9"/>
  <c r="A14" i="9"/>
  <c r="A11" i="9"/>
  <c r="A1" i="9"/>
  <c r="Z68" i="1"/>
  <c r="Z67" i="1"/>
  <c r="Z66" i="1"/>
  <c r="Z65" i="1"/>
  <c r="Z64" i="1"/>
  <c r="Z62" i="1"/>
  <c r="Z60" i="1"/>
  <c r="Z59" i="1"/>
  <c r="Z58" i="1"/>
  <c r="Z57" i="1"/>
  <c r="Z56" i="1"/>
  <c r="Z55" i="1"/>
  <c r="Z54" i="1"/>
  <c r="Z53" i="1"/>
  <c r="Z52" i="1"/>
  <c r="Z51" i="1"/>
  <c r="Z50" i="1"/>
  <c r="Z49" i="1"/>
  <c r="Z46" i="1"/>
  <c r="Z45" i="1"/>
  <c r="Z43" i="1"/>
  <c r="Z42" i="1"/>
  <c r="Z41" i="1"/>
  <c r="Z40" i="1"/>
  <c r="Z39" i="1"/>
  <c r="Z38" i="1"/>
  <c r="Z37" i="1"/>
  <c r="Z36" i="1"/>
  <c r="Z35" i="1"/>
  <c r="Z34" i="1"/>
  <c r="Z33" i="1"/>
  <c r="Z32" i="1"/>
  <c r="Z31" i="1"/>
  <c r="Z30" i="1"/>
  <c r="Z28" i="1"/>
  <c r="Z27" i="1"/>
  <c r="Z26" i="1"/>
  <c r="Z25" i="1"/>
  <c r="Z24" i="1"/>
  <c r="Z23" i="1"/>
  <c r="Z22" i="1"/>
  <c r="Z21" i="1"/>
  <c r="Z20" i="1"/>
  <c r="Z19" i="1"/>
  <c r="Z16" i="1"/>
  <c r="Z15" i="1"/>
  <c r="Z14" i="1"/>
  <c r="Z13" i="1"/>
  <c r="Z12" i="1"/>
  <c r="Z11" i="1"/>
  <c r="Z10" i="1"/>
  <c r="Z9" i="1"/>
  <c r="Z7" i="1"/>
  <c r="Z6" i="1"/>
  <c r="Z5" i="1"/>
  <c r="Z70" i="1"/>
  <c r="Z4" i="1"/>
  <c r="A8" i="3"/>
  <c r="G9" i="8"/>
  <c r="L9" i="8"/>
  <c r="H9" i="8"/>
  <c r="I9" i="8"/>
  <c r="F9" i="8"/>
  <c r="J8" i="8"/>
  <c r="I8" i="8"/>
  <c r="H8" i="8"/>
  <c r="G8" i="8"/>
  <c r="K9" i="8"/>
  <c r="D9" i="8"/>
  <c r="E9" i="8"/>
  <c r="A9" i="8"/>
  <c r="L8" i="8"/>
  <c r="K8" i="8"/>
  <c r="F8" i="8"/>
  <c r="D8" i="8"/>
  <c r="E8" i="8"/>
  <c r="A8" i="8"/>
  <c r="D7" i="8"/>
  <c r="A2" i="8"/>
  <c r="J9" i="8"/>
  <c r="F8" i="6"/>
  <c r="E8" i="6"/>
  <c r="A8" i="6"/>
  <c r="P8" i="5"/>
  <c r="O8" i="5"/>
  <c r="N8" i="5"/>
  <c r="M8" i="5"/>
  <c r="L8" i="5"/>
  <c r="K8" i="5"/>
  <c r="J8" i="5"/>
  <c r="I8" i="5"/>
  <c r="H8" i="5"/>
  <c r="G8" i="5"/>
  <c r="F8" i="5"/>
  <c r="E8" i="5"/>
  <c r="D8" i="5"/>
  <c r="A8" i="5"/>
  <c r="A8" i="4"/>
  <c r="B8" i="3"/>
  <c r="A2" i="6"/>
  <c r="A2" i="5"/>
  <c r="A2" i="4"/>
  <c r="A9" i="6"/>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7" i="5"/>
  <c r="J9" i="4"/>
  <c r="I9" i="4"/>
  <c r="H9" i="4"/>
  <c r="G9" i="4"/>
  <c r="F9" i="4"/>
  <c r="E9" i="4"/>
  <c r="J8" i="4"/>
  <c r="I8" i="4"/>
  <c r="H8" i="4"/>
  <c r="G8" i="4"/>
  <c r="F8" i="4"/>
  <c r="E8" i="4"/>
  <c r="D8" i="4"/>
  <c r="C8" i="4"/>
  <c r="E3" i="2"/>
  <c r="F3" i="2"/>
  <c r="D3" i="2"/>
  <c r="C3" i="2"/>
  <c r="F9" i="6"/>
  <c r="A1" i="3"/>
  <c r="A1" i="8"/>
  <c r="Q68" i="5"/>
  <c r="P68" i="5"/>
  <c r="M68" i="5"/>
  <c r="L68" i="5"/>
  <c r="K68" i="5"/>
  <c r="J68" i="5"/>
  <c r="I68" i="5"/>
  <c r="H68" i="5"/>
  <c r="G68" i="5"/>
  <c r="F68" i="5"/>
  <c r="E68" i="5"/>
  <c r="D68" i="5"/>
  <c r="Q67" i="5"/>
  <c r="P67" i="5"/>
  <c r="M67" i="5"/>
  <c r="L67" i="5"/>
  <c r="K67" i="5"/>
  <c r="J67" i="5"/>
  <c r="I67" i="5"/>
  <c r="H67" i="5"/>
  <c r="G67" i="5"/>
  <c r="F67" i="5"/>
  <c r="E67" i="5"/>
  <c r="D67" i="5"/>
  <c r="Q66" i="5"/>
  <c r="P66" i="5"/>
  <c r="M66" i="5"/>
  <c r="L66" i="5"/>
  <c r="K66" i="5"/>
  <c r="J66" i="5"/>
  <c r="I66" i="5"/>
  <c r="H66" i="5"/>
  <c r="G66" i="5"/>
  <c r="F66" i="5"/>
  <c r="E66" i="5"/>
  <c r="D66" i="5"/>
  <c r="Q65" i="5"/>
  <c r="P65" i="5"/>
  <c r="M65" i="5"/>
  <c r="L65" i="5"/>
  <c r="K65" i="5"/>
  <c r="J65" i="5"/>
  <c r="I65" i="5"/>
  <c r="H65" i="5"/>
  <c r="G65" i="5"/>
  <c r="F65" i="5"/>
  <c r="E65" i="5"/>
  <c r="D65" i="5"/>
  <c r="Q64" i="5"/>
  <c r="P64" i="5"/>
  <c r="M64" i="5"/>
  <c r="L64" i="5"/>
  <c r="K64" i="5"/>
  <c r="J64" i="5"/>
  <c r="I64" i="5"/>
  <c r="H64" i="5"/>
  <c r="G64" i="5"/>
  <c r="F64" i="5"/>
  <c r="E64" i="5"/>
  <c r="D64" i="5"/>
  <c r="Q63" i="5"/>
  <c r="P63" i="5"/>
  <c r="M63" i="5"/>
  <c r="L63" i="5"/>
  <c r="K63" i="5"/>
  <c r="J63" i="5"/>
  <c r="I63" i="5"/>
  <c r="H63" i="5"/>
  <c r="G63" i="5"/>
  <c r="F63" i="5"/>
  <c r="E63" i="5"/>
  <c r="D63" i="5"/>
  <c r="Q62" i="5"/>
  <c r="P62" i="5"/>
  <c r="M62" i="5"/>
  <c r="L62" i="5"/>
  <c r="K62" i="5"/>
  <c r="J62" i="5"/>
  <c r="I62" i="5"/>
  <c r="H62" i="5"/>
  <c r="G62" i="5"/>
  <c r="F62" i="5"/>
  <c r="E62" i="5"/>
  <c r="D62" i="5"/>
  <c r="Q61" i="5"/>
  <c r="P61" i="5"/>
  <c r="M61" i="5"/>
  <c r="L61" i="5"/>
  <c r="K61" i="5"/>
  <c r="J61" i="5"/>
  <c r="I61" i="5"/>
  <c r="H61" i="5"/>
  <c r="G61" i="5"/>
  <c r="F61" i="5"/>
  <c r="E61" i="5"/>
  <c r="D61" i="5"/>
  <c r="Q60" i="5"/>
  <c r="P60" i="5"/>
  <c r="M60" i="5"/>
  <c r="L60" i="5"/>
  <c r="K60" i="5"/>
  <c r="J60" i="5"/>
  <c r="I60" i="5"/>
  <c r="H60" i="5"/>
  <c r="G60" i="5"/>
  <c r="F60" i="5"/>
  <c r="E60" i="5"/>
  <c r="D60" i="5"/>
  <c r="Q59" i="5"/>
  <c r="P59" i="5"/>
  <c r="M59" i="5"/>
  <c r="L59" i="5"/>
  <c r="K59" i="5"/>
  <c r="J59" i="5"/>
  <c r="I59" i="5"/>
  <c r="H59" i="5"/>
  <c r="G59" i="5"/>
  <c r="F59" i="5"/>
  <c r="E59" i="5"/>
  <c r="D59" i="5"/>
  <c r="Q58" i="5"/>
  <c r="P58" i="5"/>
  <c r="M58" i="5"/>
  <c r="L58" i="5"/>
  <c r="K58" i="5"/>
  <c r="J58" i="5"/>
  <c r="I58" i="5"/>
  <c r="H58" i="5"/>
  <c r="G58" i="5"/>
  <c r="F58" i="5"/>
  <c r="E58" i="5"/>
  <c r="D58" i="5"/>
  <c r="Q57" i="5"/>
  <c r="P57" i="5"/>
  <c r="M57" i="5"/>
  <c r="L57" i="5"/>
  <c r="K57" i="5"/>
  <c r="J57" i="5"/>
  <c r="I57" i="5"/>
  <c r="H57" i="5"/>
  <c r="G57" i="5"/>
  <c r="F57" i="5"/>
  <c r="E57" i="5"/>
  <c r="D57" i="5"/>
  <c r="Q56" i="5"/>
  <c r="P56" i="5"/>
  <c r="M56" i="5"/>
  <c r="L56" i="5"/>
  <c r="K56" i="5"/>
  <c r="J56" i="5"/>
  <c r="I56" i="5"/>
  <c r="H56" i="5"/>
  <c r="G56" i="5"/>
  <c r="F56" i="5"/>
  <c r="E56" i="5"/>
  <c r="D56" i="5"/>
  <c r="Q55" i="5"/>
  <c r="P55" i="5"/>
  <c r="M55" i="5"/>
  <c r="L55" i="5"/>
  <c r="K55" i="5"/>
  <c r="J55" i="5"/>
  <c r="I55" i="5"/>
  <c r="H55" i="5"/>
  <c r="G55" i="5"/>
  <c r="F55" i="5"/>
  <c r="E55" i="5"/>
  <c r="D55" i="5"/>
  <c r="Q54" i="5"/>
  <c r="P54" i="5"/>
  <c r="M54" i="5"/>
  <c r="L54" i="5"/>
  <c r="K54" i="5"/>
  <c r="J54" i="5"/>
  <c r="I54" i="5"/>
  <c r="H54" i="5"/>
  <c r="G54" i="5"/>
  <c r="F54" i="5"/>
  <c r="E54" i="5"/>
  <c r="D54" i="5"/>
  <c r="Q53" i="5"/>
  <c r="P53" i="5"/>
  <c r="M53" i="5"/>
  <c r="L53" i="5"/>
  <c r="K53" i="5"/>
  <c r="J53" i="5"/>
  <c r="I53" i="5"/>
  <c r="H53" i="5"/>
  <c r="G53" i="5"/>
  <c r="F53" i="5"/>
  <c r="E53" i="5"/>
  <c r="D53" i="5"/>
  <c r="Q52" i="5"/>
  <c r="P52" i="5"/>
  <c r="M52" i="5"/>
  <c r="L52" i="5"/>
  <c r="K52" i="5"/>
  <c r="J52" i="5"/>
  <c r="I52" i="5"/>
  <c r="H52" i="5"/>
  <c r="G52" i="5"/>
  <c r="F52" i="5"/>
  <c r="E52" i="5"/>
  <c r="D52" i="5"/>
  <c r="Q51" i="5"/>
  <c r="P51" i="5"/>
  <c r="M51" i="5"/>
  <c r="L51" i="5"/>
  <c r="K51" i="5"/>
  <c r="J51" i="5"/>
  <c r="I51" i="5"/>
  <c r="H51" i="5"/>
  <c r="G51" i="5"/>
  <c r="F51" i="5"/>
  <c r="E51" i="5"/>
  <c r="D51" i="5"/>
  <c r="Q50" i="5"/>
  <c r="P50" i="5"/>
  <c r="M50" i="5"/>
  <c r="L50" i="5"/>
  <c r="K50" i="5"/>
  <c r="J50" i="5"/>
  <c r="I50" i="5"/>
  <c r="H50" i="5"/>
  <c r="G50" i="5"/>
  <c r="F50" i="5"/>
  <c r="E50" i="5"/>
  <c r="D50" i="5"/>
  <c r="Q49" i="5"/>
  <c r="P49" i="5"/>
  <c r="M49" i="5"/>
  <c r="L49" i="5"/>
  <c r="K49" i="5"/>
  <c r="J49" i="5"/>
  <c r="I49" i="5"/>
  <c r="H49" i="5"/>
  <c r="G49" i="5"/>
  <c r="F49" i="5"/>
  <c r="E49" i="5"/>
  <c r="D49" i="5"/>
  <c r="Q48" i="5"/>
  <c r="P48" i="5"/>
  <c r="M48" i="5"/>
  <c r="L48" i="5"/>
  <c r="K48" i="5"/>
  <c r="J48" i="5"/>
  <c r="I48" i="5"/>
  <c r="H48" i="5"/>
  <c r="G48" i="5"/>
  <c r="F48" i="5"/>
  <c r="E48" i="5"/>
  <c r="D48" i="5"/>
  <c r="Q47" i="5"/>
  <c r="P47" i="5"/>
  <c r="M47" i="5"/>
  <c r="L47" i="5"/>
  <c r="K47" i="5"/>
  <c r="J47" i="5"/>
  <c r="I47" i="5"/>
  <c r="H47" i="5"/>
  <c r="G47" i="5"/>
  <c r="F47" i="5"/>
  <c r="E47" i="5"/>
  <c r="D47" i="5"/>
  <c r="Q46" i="5"/>
  <c r="P46" i="5"/>
  <c r="M46" i="5"/>
  <c r="L46" i="5"/>
  <c r="K46" i="5"/>
  <c r="J46" i="5"/>
  <c r="I46" i="5"/>
  <c r="H46" i="5"/>
  <c r="G46" i="5"/>
  <c r="F46" i="5"/>
  <c r="E46" i="5"/>
  <c r="D46" i="5"/>
  <c r="Q45" i="5"/>
  <c r="P45" i="5"/>
  <c r="M45" i="5"/>
  <c r="L45" i="5"/>
  <c r="K45" i="5"/>
  <c r="J45" i="5"/>
  <c r="I45" i="5"/>
  <c r="H45" i="5"/>
  <c r="G45" i="5"/>
  <c r="F45" i="5"/>
  <c r="E45" i="5"/>
  <c r="D45" i="5"/>
  <c r="Q44" i="5"/>
  <c r="P44" i="5"/>
  <c r="M44" i="5"/>
  <c r="L44" i="5"/>
  <c r="K44" i="5"/>
  <c r="J44" i="5"/>
  <c r="I44" i="5"/>
  <c r="H44" i="5"/>
  <c r="G44" i="5"/>
  <c r="F44" i="5"/>
  <c r="E44" i="5"/>
  <c r="D44" i="5"/>
  <c r="Q43" i="5"/>
  <c r="P43" i="5"/>
  <c r="M43" i="5"/>
  <c r="L43" i="5"/>
  <c r="K43" i="5"/>
  <c r="J43" i="5"/>
  <c r="I43" i="5"/>
  <c r="H43" i="5"/>
  <c r="G43" i="5"/>
  <c r="F43" i="5"/>
  <c r="E43" i="5"/>
  <c r="D43" i="5"/>
  <c r="Q42" i="5"/>
  <c r="P42" i="5"/>
  <c r="M42" i="5"/>
  <c r="L42" i="5"/>
  <c r="K42" i="5"/>
  <c r="J42" i="5"/>
  <c r="I42" i="5"/>
  <c r="H42" i="5"/>
  <c r="G42" i="5"/>
  <c r="F42" i="5"/>
  <c r="E42" i="5"/>
  <c r="D42" i="5"/>
  <c r="Q41" i="5"/>
  <c r="P41" i="5"/>
  <c r="M41" i="5"/>
  <c r="L41" i="5"/>
  <c r="K41" i="5"/>
  <c r="J41" i="5"/>
  <c r="I41" i="5"/>
  <c r="H41" i="5"/>
  <c r="G41" i="5"/>
  <c r="F41" i="5"/>
  <c r="E41" i="5"/>
  <c r="D41" i="5"/>
  <c r="Q40" i="5"/>
  <c r="P40" i="5"/>
  <c r="M40" i="5"/>
  <c r="L40" i="5"/>
  <c r="K40" i="5"/>
  <c r="J40" i="5"/>
  <c r="I40" i="5"/>
  <c r="H40" i="5"/>
  <c r="G40" i="5"/>
  <c r="F40" i="5"/>
  <c r="E40" i="5"/>
  <c r="D40" i="5"/>
  <c r="Q39" i="5"/>
  <c r="P39" i="5"/>
  <c r="M39" i="5"/>
  <c r="L39" i="5"/>
  <c r="K39" i="5"/>
  <c r="J39" i="5"/>
  <c r="I39" i="5"/>
  <c r="H39" i="5"/>
  <c r="G39" i="5"/>
  <c r="F39" i="5"/>
  <c r="E39" i="5"/>
  <c r="D39" i="5"/>
  <c r="Q38" i="5"/>
  <c r="P38" i="5"/>
  <c r="M38" i="5"/>
  <c r="L38" i="5"/>
  <c r="K38" i="5"/>
  <c r="J38" i="5"/>
  <c r="I38" i="5"/>
  <c r="H38" i="5"/>
  <c r="G38" i="5"/>
  <c r="F38" i="5"/>
  <c r="E38" i="5"/>
  <c r="D38" i="5"/>
  <c r="Q37" i="5"/>
  <c r="P37" i="5"/>
  <c r="M37" i="5"/>
  <c r="L37" i="5"/>
  <c r="K37" i="5"/>
  <c r="J37" i="5"/>
  <c r="I37" i="5"/>
  <c r="H37" i="5"/>
  <c r="G37" i="5"/>
  <c r="F37" i="5"/>
  <c r="E37" i="5"/>
  <c r="D37" i="5"/>
  <c r="Q36" i="5"/>
  <c r="P36" i="5"/>
  <c r="M36" i="5"/>
  <c r="L36" i="5"/>
  <c r="K36" i="5"/>
  <c r="J36" i="5"/>
  <c r="I36" i="5"/>
  <c r="H36" i="5"/>
  <c r="G36" i="5"/>
  <c r="F36" i="5"/>
  <c r="E36" i="5"/>
  <c r="D36" i="5"/>
  <c r="Q35" i="5"/>
  <c r="P35" i="5"/>
  <c r="M35" i="5"/>
  <c r="L35" i="5"/>
  <c r="K35" i="5"/>
  <c r="J35" i="5"/>
  <c r="I35" i="5"/>
  <c r="H35" i="5"/>
  <c r="G35" i="5"/>
  <c r="F35" i="5"/>
  <c r="E35" i="5"/>
  <c r="D35" i="5"/>
  <c r="Q34" i="5"/>
  <c r="P34" i="5"/>
  <c r="M34" i="5"/>
  <c r="L34" i="5"/>
  <c r="K34" i="5"/>
  <c r="J34" i="5"/>
  <c r="I34" i="5"/>
  <c r="H34" i="5"/>
  <c r="G34" i="5"/>
  <c r="F34" i="5"/>
  <c r="E34" i="5"/>
  <c r="D34" i="5"/>
  <c r="Q33" i="5"/>
  <c r="P33" i="5"/>
  <c r="M33" i="5"/>
  <c r="L33" i="5"/>
  <c r="K33" i="5"/>
  <c r="J33" i="5"/>
  <c r="I33" i="5"/>
  <c r="H33" i="5"/>
  <c r="G33" i="5"/>
  <c r="F33" i="5"/>
  <c r="E33" i="5"/>
  <c r="D33" i="5"/>
  <c r="Q32" i="5"/>
  <c r="P32" i="5"/>
  <c r="M32" i="5"/>
  <c r="L32" i="5"/>
  <c r="K32" i="5"/>
  <c r="J32" i="5"/>
  <c r="I32" i="5"/>
  <c r="H32" i="5"/>
  <c r="G32" i="5"/>
  <c r="F32" i="5"/>
  <c r="E32" i="5"/>
  <c r="D32" i="5"/>
  <c r="Q31" i="5"/>
  <c r="P31" i="5"/>
  <c r="M31" i="5"/>
  <c r="L31" i="5"/>
  <c r="K31" i="5"/>
  <c r="J31" i="5"/>
  <c r="I31" i="5"/>
  <c r="H31" i="5"/>
  <c r="G31" i="5"/>
  <c r="F31" i="5"/>
  <c r="E31" i="5"/>
  <c r="D31" i="5"/>
  <c r="Q30" i="5"/>
  <c r="P30" i="5"/>
  <c r="M30" i="5"/>
  <c r="L30" i="5"/>
  <c r="K30" i="5"/>
  <c r="J30" i="5"/>
  <c r="I30" i="5"/>
  <c r="H30" i="5"/>
  <c r="G30" i="5"/>
  <c r="F30" i="5"/>
  <c r="E30" i="5"/>
  <c r="D30" i="5"/>
  <c r="Q29" i="5"/>
  <c r="P29" i="5"/>
  <c r="M29" i="5"/>
  <c r="L29" i="5"/>
  <c r="K29" i="5"/>
  <c r="J29" i="5"/>
  <c r="I29" i="5"/>
  <c r="H29" i="5"/>
  <c r="G29" i="5"/>
  <c r="F29" i="5"/>
  <c r="E29" i="5"/>
  <c r="D29" i="5"/>
  <c r="Q28" i="5"/>
  <c r="P28" i="5"/>
  <c r="M28" i="5"/>
  <c r="L28" i="5"/>
  <c r="K28" i="5"/>
  <c r="J28" i="5"/>
  <c r="I28" i="5"/>
  <c r="H28" i="5"/>
  <c r="G28" i="5"/>
  <c r="F28" i="5"/>
  <c r="E28" i="5"/>
  <c r="D28" i="5"/>
  <c r="Q27" i="5"/>
  <c r="P27" i="5"/>
  <c r="M27" i="5"/>
  <c r="L27" i="5"/>
  <c r="K27" i="5"/>
  <c r="J27" i="5"/>
  <c r="I27" i="5"/>
  <c r="H27" i="5"/>
  <c r="G27" i="5"/>
  <c r="F27" i="5"/>
  <c r="E27" i="5"/>
  <c r="D27" i="5"/>
  <c r="Q26" i="5"/>
  <c r="P26" i="5"/>
  <c r="M26" i="5"/>
  <c r="L26" i="5"/>
  <c r="K26" i="5"/>
  <c r="J26" i="5"/>
  <c r="I26" i="5"/>
  <c r="H26" i="5"/>
  <c r="G26" i="5"/>
  <c r="F26" i="5"/>
  <c r="E26" i="5"/>
  <c r="D26" i="5"/>
  <c r="Q25" i="5"/>
  <c r="P25" i="5"/>
  <c r="M25" i="5"/>
  <c r="L25" i="5"/>
  <c r="K25" i="5"/>
  <c r="J25" i="5"/>
  <c r="I25" i="5"/>
  <c r="H25" i="5"/>
  <c r="G25" i="5"/>
  <c r="F25" i="5"/>
  <c r="E25" i="5"/>
  <c r="D25" i="5"/>
  <c r="Q24" i="5"/>
  <c r="P24" i="5"/>
  <c r="M24" i="5"/>
  <c r="L24" i="5"/>
  <c r="K24" i="5"/>
  <c r="J24" i="5"/>
  <c r="I24" i="5"/>
  <c r="H24" i="5"/>
  <c r="G24" i="5"/>
  <c r="F24" i="5"/>
  <c r="E24" i="5"/>
  <c r="D24" i="5"/>
  <c r="Q23" i="5"/>
  <c r="P23" i="5"/>
  <c r="M23" i="5"/>
  <c r="L23" i="5"/>
  <c r="K23" i="5"/>
  <c r="J23" i="5"/>
  <c r="I23" i="5"/>
  <c r="H23" i="5"/>
  <c r="G23" i="5"/>
  <c r="F23" i="5"/>
  <c r="E23" i="5"/>
  <c r="D23" i="5"/>
  <c r="Q22" i="5"/>
  <c r="P22" i="5"/>
  <c r="M22" i="5"/>
  <c r="L22" i="5"/>
  <c r="K22" i="5"/>
  <c r="J22" i="5"/>
  <c r="I22" i="5"/>
  <c r="H22" i="5"/>
  <c r="G22" i="5"/>
  <c r="F22" i="5"/>
  <c r="E22" i="5"/>
  <c r="D22" i="5"/>
  <c r="Q21" i="5"/>
  <c r="P21" i="5"/>
  <c r="M21" i="5"/>
  <c r="L21" i="5"/>
  <c r="K21" i="5"/>
  <c r="J21" i="5"/>
  <c r="I21" i="5"/>
  <c r="H21" i="5"/>
  <c r="G21" i="5"/>
  <c r="F21" i="5"/>
  <c r="E21" i="5"/>
  <c r="D21" i="5"/>
  <c r="Q20" i="5"/>
  <c r="P20" i="5"/>
  <c r="M20" i="5"/>
  <c r="L20" i="5"/>
  <c r="K20" i="5"/>
  <c r="J20" i="5"/>
  <c r="I20" i="5"/>
  <c r="H20" i="5"/>
  <c r="G20" i="5"/>
  <c r="F20" i="5"/>
  <c r="E20" i="5"/>
  <c r="D20" i="5"/>
  <c r="Q19" i="5"/>
  <c r="P19" i="5"/>
  <c r="M19" i="5"/>
  <c r="L19" i="5"/>
  <c r="K19" i="5"/>
  <c r="J19" i="5"/>
  <c r="I19" i="5"/>
  <c r="H19" i="5"/>
  <c r="G19" i="5"/>
  <c r="F19" i="5"/>
  <c r="E19" i="5"/>
  <c r="D19" i="5"/>
  <c r="Q18" i="5"/>
  <c r="P18" i="5"/>
  <c r="M18" i="5"/>
  <c r="L18" i="5"/>
  <c r="K18" i="5"/>
  <c r="J18" i="5"/>
  <c r="I18" i="5"/>
  <c r="H18" i="5"/>
  <c r="G18" i="5"/>
  <c r="F18" i="5"/>
  <c r="E18" i="5"/>
  <c r="D18" i="5"/>
  <c r="Q17" i="5"/>
  <c r="P17" i="5"/>
  <c r="M17" i="5"/>
  <c r="L17" i="5"/>
  <c r="K17" i="5"/>
  <c r="J17" i="5"/>
  <c r="I17" i="5"/>
  <c r="H17" i="5"/>
  <c r="G17" i="5"/>
  <c r="F17" i="5"/>
  <c r="E17" i="5"/>
  <c r="D17" i="5"/>
  <c r="Q16" i="5"/>
  <c r="P16" i="5"/>
  <c r="M16" i="5"/>
  <c r="L16" i="5"/>
  <c r="K16" i="5"/>
  <c r="J16" i="5"/>
  <c r="I16" i="5"/>
  <c r="H16" i="5"/>
  <c r="G16" i="5"/>
  <c r="F16" i="5"/>
  <c r="E16" i="5"/>
  <c r="D16" i="5"/>
  <c r="Q15" i="5"/>
  <c r="P15" i="5"/>
  <c r="M15" i="5"/>
  <c r="L15" i="5"/>
  <c r="K15" i="5"/>
  <c r="J15" i="5"/>
  <c r="I15" i="5"/>
  <c r="H15" i="5"/>
  <c r="G15" i="5"/>
  <c r="F15" i="5"/>
  <c r="E15" i="5"/>
  <c r="D15" i="5"/>
  <c r="Q14" i="5"/>
  <c r="P14" i="5"/>
  <c r="M14" i="5"/>
  <c r="L14" i="5"/>
  <c r="K14" i="5"/>
  <c r="J14" i="5"/>
  <c r="I14" i="5"/>
  <c r="H14" i="5"/>
  <c r="G14" i="5"/>
  <c r="F14" i="5"/>
  <c r="E14" i="5"/>
  <c r="D14" i="5"/>
  <c r="Q13" i="5"/>
  <c r="P13" i="5"/>
  <c r="M13" i="5"/>
  <c r="L13" i="5"/>
  <c r="K13" i="5"/>
  <c r="J13" i="5"/>
  <c r="I13" i="5"/>
  <c r="H13" i="5"/>
  <c r="G13" i="5"/>
  <c r="F13" i="5"/>
  <c r="E13" i="5"/>
  <c r="D13" i="5"/>
  <c r="Q12" i="5"/>
  <c r="P12" i="5"/>
  <c r="M12" i="5"/>
  <c r="L12" i="5"/>
  <c r="K12" i="5"/>
  <c r="J12" i="5"/>
  <c r="I12" i="5"/>
  <c r="H12" i="5"/>
  <c r="G12" i="5"/>
  <c r="F12" i="5"/>
  <c r="E12" i="5"/>
  <c r="D12" i="5"/>
  <c r="Q11" i="5"/>
  <c r="P11" i="5"/>
  <c r="M11" i="5"/>
  <c r="L11" i="5"/>
  <c r="K11" i="5"/>
  <c r="J11" i="5"/>
  <c r="I11" i="5"/>
  <c r="H11" i="5"/>
  <c r="G11" i="5"/>
  <c r="F11" i="5"/>
  <c r="E11" i="5"/>
  <c r="D11" i="5"/>
  <c r="Q10" i="5"/>
  <c r="Q9" i="5"/>
  <c r="Q8" i="5"/>
  <c r="M10" i="5"/>
  <c r="M9" i="5"/>
  <c r="A1" i="5"/>
  <c r="A1" i="6"/>
  <c r="A1" i="4"/>
  <c r="E9" i="6"/>
  <c r="P10" i="5"/>
  <c r="L10" i="5"/>
  <c r="K10" i="5"/>
  <c r="J10" i="5"/>
  <c r="I10" i="5"/>
  <c r="H10" i="5"/>
  <c r="G10" i="5"/>
  <c r="F10" i="5"/>
  <c r="E10" i="5"/>
  <c r="D10" i="5"/>
  <c r="P9" i="5"/>
  <c r="L9" i="5"/>
  <c r="K9" i="5"/>
  <c r="J9" i="5"/>
  <c r="I9" i="5"/>
  <c r="H9" i="5"/>
  <c r="G9" i="5"/>
  <c r="F9" i="5"/>
  <c r="E9" i="5"/>
  <c r="D9" i="5"/>
  <c r="D9" i="4"/>
  <c r="C9" i="4"/>
  <c r="A9" i="4"/>
  <c r="B9" i="3"/>
  <c r="A9" i="3"/>
</calcChain>
</file>

<file path=xl/comments1.xml><?xml version="1.0" encoding="utf-8"?>
<comments xmlns="http://schemas.openxmlformats.org/spreadsheetml/2006/main">
  <authors>
    <author>Donna Marie Pahl</author>
  </authors>
  <commentList>
    <comment ref="V2" authorId="0" shapeId="0">
      <text>
        <r>
          <rPr>
            <b/>
            <sz val="9"/>
            <color indexed="81"/>
            <rFont val="Tahoma"/>
            <family val="2"/>
          </rPr>
          <t xml:space="preserve">Donna Marie Pahl </t>
        </r>
        <r>
          <rPr>
            <sz val="9"/>
            <color indexed="81"/>
            <rFont val="Tahoma"/>
            <family val="2"/>
          </rPr>
          <t xml:space="preserve"> Each label will be bookmarked for the three 'labeled use' categories, so the user can click and be taken to each section on the label. </t>
        </r>
      </text>
    </comment>
    <comment ref="T3" authorId="0" shapeId="0">
      <text>
        <r>
          <rPr>
            <b/>
            <sz val="9"/>
            <color indexed="81"/>
            <rFont val="Tahoma"/>
            <family val="2"/>
          </rPr>
          <t>Donna Marie Pahl:</t>
        </r>
        <r>
          <rPr>
            <sz val="9"/>
            <color indexed="81"/>
            <rFont val="Tahoma"/>
            <family val="2"/>
          </rPr>
          <t xml:space="preserve">
This could either be a sort box, or just could be sorted by names. </t>
        </r>
      </text>
    </comment>
    <comment ref="W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 ref="X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 ref="Y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List>
</comments>
</file>

<file path=xl/sharedStrings.xml><?xml version="1.0" encoding="utf-8"?>
<sst xmlns="http://schemas.openxmlformats.org/spreadsheetml/2006/main" count="1925" uniqueCount="457">
  <si>
    <t>Accutab</t>
  </si>
  <si>
    <t>PPG Calcium Hypochlorite Tablets</t>
  </si>
  <si>
    <t>Axiall, LLC</t>
  </si>
  <si>
    <t>748-295</t>
  </si>
  <si>
    <t>Agchlor 310</t>
  </si>
  <si>
    <t>Agchlor 310F</t>
  </si>
  <si>
    <t xml:space="preserve">Decco US Post-harvest, Inc. </t>
  </si>
  <si>
    <t>No</t>
  </si>
  <si>
    <t>2792-62</t>
  </si>
  <si>
    <t>Antimicrobial Fruit and Vegetable Treatment</t>
  </si>
  <si>
    <t xml:space="preserve">Ecolab, Inc.  </t>
  </si>
  <si>
    <t>1677-234</t>
  </si>
  <si>
    <t>BioSide HS 15%</t>
  </si>
  <si>
    <t>Enviro Tech Chemical Services</t>
  </si>
  <si>
    <t>Allowed</t>
  </si>
  <si>
    <t>63838-2</t>
  </si>
  <si>
    <t>Trade Name</t>
  </si>
  <si>
    <t>Other Trade Names</t>
  </si>
  <si>
    <t>Manufacturer</t>
  </si>
  <si>
    <t>OMRI Approved?</t>
  </si>
  <si>
    <t xml:space="preserve">EPA Reg. No. </t>
  </si>
  <si>
    <t xml:space="preserve">EPA Label </t>
  </si>
  <si>
    <t xml:space="preserve">EPA Accepted Date </t>
  </si>
  <si>
    <t>Quantity Purchasable</t>
  </si>
  <si>
    <t>Contact Info</t>
  </si>
  <si>
    <t xml:space="preserve">Notes </t>
  </si>
  <si>
    <t>Strength (percent)</t>
  </si>
  <si>
    <t>Sanitizer Active Ingredients</t>
  </si>
  <si>
    <t>Labeled Uses</t>
  </si>
  <si>
    <t>Washing Fruits and Vegetables</t>
  </si>
  <si>
    <t>Porous food-contact surfaces</t>
  </si>
  <si>
    <t>Non-porous food-contact surfaces</t>
  </si>
  <si>
    <t>Irrigation Water</t>
  </si>
  <si>
    <t>Labeled Control Targets</t>
  </si>
  <si>
    <t>Spoilage organisms</t>
  </si>
  <si>
    <t>Plant pathogens</t>
  </si>
  <si>
    <t>Public health</t>
  </si>
  <si>
    <t>Sodium hypochlorite</t>
  </si>
  <si>
    <t>Calcium hypochlorite</t>
  </si>
  <si>
    <t>Potassium hypochlorite</t>
  </si>
  <si>
    <t>Chlorine dioxide</t>
  </si>
  <si>
    <t>Lactic acid</t>
  </si>
  <si>
    <t>Malic acid</t>
  </si>
  <si>
    <t>Phosphoric acid</t>
  </si>
  <si>
    <t>Hydrogen peroxide</t>
  </si>
  <si>
    <t>Acetic acid</t>
  </si>
  <si>
    <t>Peroxyacetic Acid</t>
  </si>
  <si>
    <t>Allowed with restrictions</t>
  </si>
  <si>
    <t>Yes</t>
  </si>
  <si>
    <t>No information</t>
  </si>
  <si>
    <t>Sodium dodecylbenzene-sulfonate</t>
  </si>
  <si>
    <t>Active Ingredients</t>
  </si>
  <si>
    <t>Label Information</t>
  </si>
  <si>
    <t>Product Information</t>
  </si>
  <si>
    <t>Main Page</t>
  </si>
  <si>
    <t>None</t>
  </si>
  <si>
    <t>NA</t>
  </si>
  <si>
    <t>Default</t>
  </si>
  <si>
    <t>Adox 750</t>
  </si>
  <si>
    <t>Adox BCD-7.5</t>
  </si>
  <si>
    <t>Adox 3125</t>
  </si>
  <si>
    <t>Anthium Dioxcide</t>
  </si>
  <si>
    <t>N/A</t>
  </si>
  <si>
    <t>Bacticide</t>
  </si>
  <si>
    <t>Bromicide 4000</t>
  </si>
  <si>
    <t>Bromide Plus</t>
  </si>
  <si>
    <t>Busan 6040</t>
  </si>
  <si>
    <t>Carnebon 200</t>
  </si>
  <si>
    <t xml:space="preserve">Anthium BCD-200  </t>
  </si>
  <si>
    <t>Di-Oxy Solv</t>
  </si>
  <si>
    <t>Dixichlor Lite</t>
  </si>
  <si>
    <t>ECR Calcium Hypochlorite AST (Aquafit)</t>
  </si>
  <si>
    <t xml:space="preserve">ECR Calcium Hypochlorite granules </t>
  </si>
  <si>
    <t>ECR Calcium Hypochlorite T</t>
  </si>
  <si>
    <t>Freshgard 72</t>
  </si>
  <si>
    <t xml:space="preserve">HTH Dry Chlorinator Tablets for Swimming Pools </t>
  </si>
  <si>
    <t>Hypo 150</t>
  </si>
  <si>
    <t>Induclor Calcium Hypochlorite Granules</t>
  </si>
  <si>
    <t>Liquichlor 12.5% Solution</t>
  </si>
  <si>
    <t>Supershock</t>
  </si>
  <si>
    <t>Maguard 5626</t>
  </si>
  <si>
    <t>Olin Chlorine</t>
  </si>
  <si>
    <t>Oxidate Broad Spectrum Bactericide/Fungicide</t>
  </si>
  <si>
    <t>Oxine</t>
  </si>
  <si>
    <t>Oxonia Active</t>
  </si>
  <si>
    <t>Pac-chlor 12.5%</t>
  </si>
  <si>
    <t>Peraclean 5</t>
  </si>
  <si>
    <t>Perasan A</t>
  </si>
  <si>
    <t>Perasan C-5</t>
  </si>
  <si>
    <t>Perasan OG</t>
  </si>
  <si>
    <t>PerOx Extreme</t>
  </si>
  <si>
    <t>Per-Ox F&amp;V</t>
  </si>
  <si>
    <t>PPG 70 CAL Hypo Granules</t>
  </si>
  <si>
    <t xml:space="preserve">Pro-san L </t>
  </si>
  <si>
    <t>Pure Bright Germicidal Ultra Bleach</t>
  </si>
  <si>
    <t>Re-Ox</t>
  </si>
  <si>
    <t>Sanidate 5.0</t>
  </si>
  <si>
    <t>Sanidate 12.0</t>
  </si>
  <si>
    <t>SaniDate 15.0</t>
  </si>
  <si>
    <t xml:space="preserve">Sanidate Ready to Use </t>
  </si>
  <si>
    <t>Selectrocide 2L500</t>
  </si>
  <si>
    <t>Selectrocide 5G</t>
  </si>
  <si>
    <t>Sodium Hypochlorite 12.5%</t>
  </si>
  <si>
    <t>Sodium Hypochlorite Solution</t>
  </si>
  <si>
    <t xml:space="preserve">N/A </t>
  </si>
  <si>
    <t>Sodium Hypochlorite Solution 10%</t>
  </si>
  <si>
    <t>Sno-Glo Bleach</t>
  </si>
  <si>
    <t>Ster-Bac</t>
  </si>
  <si>
    <t>StorOx 2.0</t>
  </si>
  <si>
    <t>Surchlor</t>
  </si>
  <si>
    <t>Tsunami 100</t>
  </si>
  <si>
    <t>Vertex Concentrate</t>
  </si>
  <si>
    <t>Vertex CSS-5</t>
  </si>
  <si>
    <t>Vertex CSS-12</t>
  </si>
  <si>
    <t>Victory</t>
  </si>
  <si>
    <t>VigorOx SP-15</t>
  </si>
  <si>
    <t xml:space="preserve">Zep FS Formula 4665 </t>
  </si>
  <si>
    <t>International Dioxide, Inc.</t>
  </si>
  <si>
    <t>International Dioxcide, Inc.</t>
  </si>
  <si>
    <t>Olin Chlor Alkali Products</t>
  </si>
  <si>
    <t>ICL-IP America, Inc</t>
  </si>
  <si>
    <t>Buckman Laboratories Inc</t>
  </si>
  <si>
    <t>International Dioxcide, Inc</t>
  </si>
  <si>
    <t>Flo-Tec, Inc.</t>
  </si>
  <si>
    <t xml:space="preserve">DPC Industries, Inc. </t>
  </si>
  <si>
    <t>Environmental Compliance Resources LLC</t>
  </si>
  <si>
    <t>John Bean Technologies Corporation</t>
  </si>
  <si>
    <t>Rowell Chemical Corp.</t>
  </si>
  <si>
    <t>Univar USA Inc.</t>
  </si>
  <si>
    <t>Mason Chemical Company</t>
  </si>
  <si>
    <t>Delta Analytical Corporation</t>
  </si>
  <si>
    <t>Biosafe Systems</t>
  </si>
  <si>
    <t>Bio-Cide International, Inc</t>
  </si>
  <si>
    <t>Ecolab, Inc</t>
  </si>
  <si>
    <t>Pace International LLC</t>
  </si>
  <si>
    <t xml:space="preserve">Evonik Corporation </t>
  </si>
  <si>
    <t>SRS International Corp.</t>
  </si>
  <si>
    <t xml:space="preserve">Axiall, LLC </t>
  </si>
  <si>
    <t>Microcide, Inc.</t>
  </si>
  <si>
    <t>Blue Earth Labs, LLC</t>
  </si>
  <si>
    <t>BioSafe Systems, LLC</t>
  </si>
  <si>
    <t>Selective Micro Technologies, LLC</t>
  </si>
  <si>
    <t>Hydrite Chemical Co.</t>
  </si>
  <si>
    <t>Alexander Chemical Corporation</t>
  </si>
  <si>
    <t xml:space="preserve">K.A. Steel Chemicals, Inc. </t>
  </si>
  <si>
    <t>Brenntag Mid-South, Inc.</t>
  </si>
  <si>
    <t>Ecolab</t>
  </si>
  <si>
    <t>Surpass Chemical Company, Inc.</t>
  </si>
  <si>
    <t xml:space="preserve">Ecolab </t>
  </si>
  <si>
    <t xml:space="preserve">Vertex 
Chemical 
Corporation </t>
  </si>
  <si>
    <t>Vertex Chemical Corporation</t>
  </si>
  <si>
    <t>Ecolab, Inc.</t>
  </si>
  <si>
    <t>Zep Commercial Sales &amp; Service</t>
  </si>
  <si>
    <t>Zerotol Ready to Use
Oxidate Ready to Use
Sanidate Fruit and Vegetable Wash
Biosafe Fruit and Vegetable Wash
Biosafe Disease Control RTU</t>
  </si>
  <si>
    <t>Peragreeen 22 ww
Peragreen 22</t>
  </si>
  <si>
    <t>Market Guard Quat Sanitizer
Tex Stat
Flex Pak Quat Sanitizer
Oasis Compac Quat Sanitizer
Oasis 144 Quat Sanitizer
Keyston Food Contact Surface Sanitizer</t>
  </si>
  <si>
    <t>Clarity
Vigorox 15 F&amp;V</t>
  </si>
  <si>
    <t>Approvals and Registrations</t>
  </si>
  <si>
    <t>For Food Contact Surfaces</t>
  </si>
  <si>
    <t>For Washing Fruits and Vegetables</t>
  </si>
  <si>
    <t>For Both Food Contact Surfaces and Fruits and Vegetables</t>
  </si>
  <si>
    <t>9150-8</t>
  </si>
  <si>
    <t>9150-7</t>
  </si>
  <si>
    <t>9150-2</t>
  </si>
  <si>
    <t>72315-6</t>
  </si>
  <si>
    <t>83451-17</t>
  </si>
  <si>
    <t>8622-49</t>
  </si>
  <si>
    <t>1448-345</t>
  </si>
  <si>
    <t>9150-3</t>
  </si>
  <si>
    <t>72160-2</t>
  </si>
  <si>
    <t>813-14</t>
  </si>
  <si>
    <t xml:space="preserve"> 86460-4</t>
  </si>
  <si>
    <t>86460-1</t>
  </si>
  <si>
    <t>86460-3</t>
  </si>
  <si>
    <t>8764-54</t>
  </si>
  <si>
    <t>1258-969</t>
  </si>
  <si>
    <t>67649-20001</t>
  </si>
  <si>
    <t>748-239</t>
  </si>
  <si>
    <t>550-198</t>
  </si>
  <si>
    <t>10324-214</t>
  </si>
  <si>
    <t>72315-1</t>
  </si>
  <si>
    <t>70299-2</t>
  </si>
  <si>
    <t>9804-1</t>
  </si>
  <si>
    <t>1677-129</t>
  </si>
  <si>
    <t>64864-55</t>
  </si>
  <si>
    <t>54289-3</t>
  </si>
  <si>
    <t xml:space="preserve">54289-
4 </t>
  </si>
  <si>
    <t>63838-1</t>
  </si>
  <si>
    <t>63838-13</t>
  </si>
  <si>
    <t>63838-20</t>
  </si>
  <si>
    <t>833-5</t>
  </si>
  <si>
    <t xml:space="preserve"> 748-296 </t>
  </si>
  <si>
    <t>71094-2</t>
  </si>
  <si>
    <t>70271-13</t>
  </si>
  <si>
    <t>87437-1</t>
  </si>
  <si>
    <t>70299-19</t>
  </si>
  <si>
    <t>70299-18</t>
  </si>
  <si>
    <t>70299-26</t>
  </si>
  <si>
    <t>70299-9</t>
  </si>
  <si>
    <t>74986-4</t>
  </si>
  <si>
    <t>74986-5</t>
  </si>
  <si>
    <t>2686-20001</t>
  </si>
  <si>
    <t>7151-20001</t>
  </si>
  <si>
    <t>33981-20001</t>
  </si>
  <si>
    <t>33981-20002</t>
  </si>
  <si>
    <t>6785-20002</t>
  </si>
  <si>
    <t>1677-43</t>
  </si>
  <si>
    <t>70299-7</t>
  </si>
  <si>
    <t>9359-2</t>
  </si>
  <si>
    <t>1677-164</t>
  </si>
  <si>
    <t>9616-8</t>
  </si>
  <si>
    <t>9616-10</t>
  </si>
  <si>
    <t xml:space="preserve">9616-7 </t>
  </si>
  <si>
    <t>1677-186</t>
  </si>
  <si>
    <t>65402-3</t>
  </si>
  <si>
    <t>1270-20001</t>
  </si>
  <si>
    <t>http://www3.epa.gov/pesticides/chem_search/ppls/000748-00295-20140113.pdf</t>
  </si>
  <si>
    <t>https://www3.epa.gov/pesticides/chem_search/ppls/002792-00062-20120523.pdf</t>
  </si>
  <si>
    <t>https://www3.epa.gov/pesticides/chem_search/ppls/083451-00017-20151231.pdf</t>
  </si>
  <si>
    <t>https://www3.epa.gov/pesticides/chem_search/ppls/008622-00049-20130807.pdf</t>
  </si>
  <si>
    <t>https://www3.epa.gov/pesticides/chem_search/ppls/001448-00345-20121205.pdf</t>
  </si>
  <si>
    <t>https://www3.epa.gov/pesticides/chem_search/ppls/072160-00002-20071120.pdf</t>
  </si>
  <si>
    <t>https://www3.epa.gov/pesticides/chem_search/ppls/000813-00014-20130226.pdf</t>
  </si>
  <si>
    <t>http://www3.epa.gov/pesticides/chem_search/ppls/086460-00004-20101221.pdf</t>
  </si>
  <si>
    <t>https://www3.epa.gov/pesticides/chem_search/ppls/086460-00001-20110317.pdf</t>
  </si>
  <si>
    <t>http://www3.epa.gov/pesticides/chem_search/ppls/086460-00003-20110317.pdf</t>
  </si>
  <si>
    <t>http://www3.epa.gov/pesticides/chem_search/ppls/008764-00054-20130311.pdf</t>
  </si>
  <si>
    <t>http://www3.epa.gov/pesticides/chem_search/ppls/001258-00969-20130307.pdf</t>
  </si>
  <si>
    <t>https://www3.epa.gov/pesticides/chem_search/ppls/067649-20001-20160715.pdf</t>
  </si>
  <si>
    <t>http://www3.epa.gov/pesticides/chem_search/ppls/000748-00239-20100611.pdf</t>
  </si>
  <si>
    <t>https://www3.epa.gov/pesticides/chem_search/ppls/000550-00198-20110822.pdf</t>
  </si>
  <si>
    <t>https://www3.epa.gov/pesticides/chem_search/ppls/072315-00001-20151116.pdf</t>
  </si>
  <si>
    <t>https://www3.epa.gov/pesticides/chem_search/ppls/070299-00002-20110923.pdf</t>
  </si>
  <si>
    <t>https://www3.epa.gov/pesticides/chem_search/ppls/009804-00001-20140113.pdf</t>
  </si>
  <si>
    <t>https://www3.epa.gov/pesticides/chem_search/ppls/063838-00013-20160421.pdf</t>
  </si>
  <si>
    <t>https://www3.epa.gov/pesticides/chem_search/ppls/000833-00005-20160217.pdf</t>
  </si>
  <si>
    <t>https://www3.epa.gov/pesticides/chem_search/ppls/000748-00296-20150408.pdf</t>
  </si>
  <si>
    <t>https://www3.epa.gov/pesticides/chem_search/ppls/087437-00001-20140806.pdf</t>
  </si>
  <si>
    <t>https://www3.epa.gov/pesticides/chem_search/ppls/070299-00009-20160205.pdf</t>
  </si>
  <si>
    <t>https://www3.epa.gov/pesticides/chem_search/ppls/002686-20001-20120522.pdf</t>
  </si>
  <si>
    <t>https://www3.epa.gov/pesticides/chem_search/ppls/007151-20001-20151118.pdf</t>
  </si>
  <si>
    <t xml:space="preserve">https://www3.epa.gov/pesticides/chem_search/ppls/033981-20001-20140225.pdf </t>
  </si>
  <si>
    <t>https://www3.epa.gov/pesticides/chem_search/ppls/033981-20002-20140225.pdf</t>
  </si>
  <si>
    <t>https://www3.epa.gov/pesticides/chem_search/ppls/006785-20002-20120315.pdf</t>
  </si>
  <si>
    <t>https://www3.epa.gov/pesticides/chem_search/ppls/001677-00043-20160328.pdf</t>
  </si>
  <si>
    <t>https://www3.epa.gov/pesticides/chem_search/ppls/009616-00008-20100519.pdf</t>
  </si>
  <si>
    <t>https://www3.epa.gov/pesticides/chem_search/ppls/009616-00010-20140212.pdf</t>
  </si>
  <si>
    <t>https://www3.epa.gov/pesticides/chem_search/ppls/009616-00007-20141209.pdf</t>
  </si>
  <si>
    <t>OMRI Restrictions:  
Allowed as a Processing Santizer; 
Allowed with Restrictions for Pest Control</t>
  </si>
  <si>
    <t>Not listed</t>
  </si>
  <si>
    <t>See Notes for restrictions</t>
  </si>
  <si>
    <t>OMRI Restrictions:
Allowed with restrictions (COR)
Allowed (NOP)</t>
  </si>
  <si>
    <t>Not linked</t>
  </si>
  <si>
    <t>Revision Date:</t>
  </si>
  <si>
    <t>Adox 8125
Adox BCD-25
Aseptrol 8125</t>
  </si>
  <si>
    <t>Anthium Dioxcide 
stabilized chlorine dioxide</t>
  </si>
  <si>
    <t>Sodium Hypochlorite - 12.5
Hypure Sodium Hypochlorite 12.5</t>
  </si>
  <si>
    <t>Pentagreen 15%
Peragreen WW</t>
  </si>
  <si>
    <t>AZURE® Deluxe Algae Controller
Crystal® Blue</t>
  </si>
  <si>
    <t>Aquafit AS1
Aquafit AS3
ECR Aquachlor AS1
ECR Aquachlor AS3</t>
  </si>
  <si>
    <t>Aquafit
ECR Aquachlor
DPG Agchlor</t>
  </si>
  <si>
    <t>DryTec Calcium Hypochlorite Briquettes
CCH Calcium Hypochlorite Tablets
HTH Poolife Active Cleaning</t>
  </si>
  <si>
    <t>Incredipool Calcium Hypochlorite Granules
Americhlor Calcium Hypochlorite Granules</t>
  </si>
  <si>
    <t>Respicide GP Disinfecting Solution
Biovex</t>
  </si>
  <si>
    <t>Klenz Active
Deptil PA5
Perasan B
Peracid V</t>
  </si>
  <si>
    <t>Zappit 73
Induclor 70
Incredipool 73</t>
  </si>
  <si>
    <t>Hi-Lex Ultra Bleach
Red Max Germicidal Bleach
Germicidal Bleach
Bleach Regular
Pure Power Regular Bleach
Top Job Bleach
Hi-Lex Bleach Regular Scent</t>
  </si>
  <si>
    <t>Re-Ox Deposit Control Disinfectant
Clearitas 350
Clearitas 450</t>
  </si>
  <si>
    <t>Selective Micro Clean-Alpha
Selectrocide Pouch 200 MG Abridged
Clo2bber 100 Abridged</t>
  </si>
  <si>
    <t>Sodium Hypochlorite 15%
Chlorine Sanitizer FP-33
Sani-I-King No. 451</t>
  </si>
  <si>
    <t>Pool Chlor
Pro Chlor 12.5
Chlorsan
Chlorsan 125</t>
  </si>
  <si>
    <t>Sur-shock
Elements Liquid Shock - 12.5% Sodium Hypochlorite</t>
  </si>
  <si>
    <t>Peragreen 5.6%
Bioside HS 5%
Doom
Oxysan</t>
  </si>
  <si>
    <t>Calcium Hypochlorite 68%</t>
  </si>
  <si>
    <t>Sodium Chlorite 7.5%</t>
  </si>
  <si>
    <t>Sodium Chlorite 25%</t>
  </si>
  <si>
    <t>Chlorine Dioxide 5.0%</t>
  </si>
  <si>
    <t>Lactic Acid 17.29%, Sodium dodecylbenzenesulfonate 1.23%</t>
  </si>
  <si>
    <t>Peroxyacetic Acid 15.0%
Hydrogen Peroxide 22%</t>
  </si>
  <si>
    <t>Sodium Bromide 40%</t>
  </si>
  <si>
    <t>Sodium bromide   40%</t>
  </si>
  <si>
    <t>Chlorine Dioxide 2.0%</t>
  </si>
  <si>
    <t>Hydrogen Peroxide 27%</t>
  </si>
  <si>
    <t>Sodium Hypochlorite 5.25%</t>
  </si>
  <si>
    <t>Peroxyacetic Acid 5.9% Hydrogen Peroxide 27.3%</t>
  </si>
  <si>
    <t>Chlorine (CAS No. 7782-50-5) 99.5%</t>
  </si>
  <si>
    <t>Hydrogen Dioxide 27%</t>
  </si>
  <si>
    <t>Hydrogen Peroxide 26.5%
Peroxyacetic Acid 4.9%</t>
  </si>
  <si>
    <t>Hydrogen Peroxide 22.0%
Peroxyacetic Acid 15.0%</t>
  </si>
  <si>
    <t>Peroxyacetic Acid 5.0%
Hydrogen Peroxide 22.4%</t>
  </si>
  <si>
    <t>Peroxyacetic Acid 21.5%
Hydrogen Peroxide 5.0%</t>
  </si>
  <si>
    <t>Peroxyacetic Acid 15%
Hydrogen Peroxide 10%</t>
  </si>
  <si>
    <t xml:space="preserve">Calcium Hypochlorite   73% </t>
  </si>
  <si>
    <t>Citric Acid 0.66%, Sodium dodecylbenzenesulfonate 0.036%</t>
  </si>
  <si>
    <t>Sodium Hypochlorite 6.0%</t>
  </si>
  <si>
    <t>Sodium Hypochlorite 0.05%</t>
  </si>
  <si>
    <t>Hydrogen peroxide 23%, Peroxyacetic acid 5.3%</t>
  </si>
  <si>
    <t>Hydrogen Peroxide 18.5%, Peroxyacetic Acid 12%</t>
  </si>
  <si>
    <t>Peroxyacetic acid 15%, Hydrogen Peroxide 10%</t>
  </si>
  <si>
    <t>Hydrogen Peroxide  0.108%</t>
  </si>
  <si>
    <t>Chlorine chlorite 30.5% (To produce Chlorine Dioxide)</t>
  </si>
  <si>
    <t>Sodium chlorite 30.5%</t>
  </si>
  <si>
    <t>Sodium Hypochlorite 10%</t>
  </si>
  <si>
    <t xml:space="preserve">
n-Alkyl (50% C14, 40% C12, 10% C16) dimethyl benzyl ammonium chloride 10.0%</t>
  </si>
  <si>
    <t>Hydrogen Peroxide 27%, Peroxyacetic Acid 2.0%</t>
  </si>
  <si>
    <t>Peroxyacetic acid 15.2%
Hydrogen peroxide 11.2%</t>
  </si>
  <si>
    <t xml:space="preserve">SODIUM  HYPOCHLORITE. 
10% </t>
  </si>
  <si>
    <t>Sodium Hypochlorite 12%</t>
  </si>
  <si>
    <t>Organic Acids</t>
  </si>
  <si>
    <t>Oxidizers</t>
  </si>
  <si>
    <t>Quaternary Ammoniums</t>
  </si>
  <si>
    <t>Enhancers</t>
  </si>
  <si>
    <t>Sodium Bromide</t>
  </si>
  <si>
    <t>PAA with 
Hydrogen peroxide</t>
  </si>
  <si>
    <t>Chlorine (gas)</t>
  </si>
  <si>
    <t xml:space="preserve">Ethaneperoxoic acid </t>
  </si>
  <si>
    <t>Citric acid</t>
  </si>
  <si>
    <t>Sodium chlorite  (precursor to chlorine dioxide)</t>
  </si>
  <si>
    <t xml:space="preserve">n-Alkyl dimethyl benzyl ammonium chloride
(50% C14, 40% C12, 10% C16) </t>
  </si>
  <si>
    <t>Information not available</t>
  </si>
  <si>
    <t>Ounces:  4, 64, 96
Gallons:  1, 2.5, 4</t>
  </si>
  <si>
    <t>Gallons:  2.5, 5, 29, 53, 250</t>
  </si>
  <si>
    <t>Pounds:  55</t>
  </si>
  <si>
    <t>Pounds:  55, 100</t>
  </si>
  <si>
    <t>Gallons:  53, 330</t>
  </si>
  <si>
    <t>Ounces:  3.25, 16, 32
Gallons:  1, 5, 15, 30, 55, 330</t>
  </si>
  <si>
    <t>Gallons:  1, 5, 15, 30, 55, 275, 300, 330, 5000</t>
  </si>
  <si>
    <t>Gallons:  2.5, 5, 30, 55, 275</t>
  </si>
  <si>
    <t>Gallons:  2.5, 5, 30, 55, 275, 330</t>
  </si>
  <si>
    <t>Ounces:  32
Liters:  2
Gallons:  1, 5</t>
  </si>
  <si>
    <t>Gallons:  4, 50, 300</t>
  </si>
  <si>
    <t>Ounces:  32, 48, 64, 96
Gallons: 1, 2.5, 5, 15, 30, 55, 220, 275, 330 gallons</t>
  </si>
  <si>
    <t>Gallons:  3/4, 1, 2.5, 3, 4, 5, 15, 30, 50, 55, 220, 250, 275, 300, 320, 330</t>
  </si>
  <si>
    <t>Ounces:  58, 96
Gallons:  55, 300 (tote)</t>
  </si>
  <si>
    <t>Gallons:  1, 5, 20, 55</t>
  </si>
  <si>
    <t>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t>
  </si>
  <si>
    <t>Link to EPA Label</t>
  </si>
  <si>
    <t>1677-52</t>
  </si>
  <si>
    <t>Ultra Clorox Brand Regular Bleach</t>
  </si>
  <si>
    <t>5813-50</t>
  </si>
  <si>
    <t>Instructions For Use Washing Fruits and Vegetables</t>
  </si>
  <si>
    <t>Instructions For Use in Irrigation Water</t>
  </si>
  <si>
    <t>Labeled For Use to Control Public Health Organisms?</t>
  </si>
  <si>
    <t>https://www3.epa.gov/pesticides/chem_search/ppls/064864-00055-20131028.pdf</t>
  </si>
  <si>
    <t>Instructions For Use on Non-Porous Food-Contact Surfaces</t>
  </si>
  <si>
    <t>Porous 
Food Contact Surfaces</t>
  </si>
  <si>
    <t>Non-Porous Food-Contact Surfaces</t>
  </si>
  <si>
    <t>Labeled Control Targets
(These responses can work in any of the three columns)</t>
  </si>
  <si>
    <t>Labeled Uses
(These responses can work in any of the columns)</t>
  </si>
  <si>
    <t>Sanitizer Active Ingredients
(These responses are column-specific)</t>
  </si>
  <si>
    <t>Puma</t>
  </si>
  <si>
    <t>Concentrated Clorox Germicidal Bleach1
Clorox Germicidal Bleach2
Clorox Regular-Bleach1
Clorox Multi-Purpose Bleach1
Concentrated Clorox Multi-purpose Bleach1
Clorox Disinfecting Bleach1
Concentrated Clorox Disinfecting Bleach1
Concentrated Clorox Regular-Bleach</t>
  </si>
  <si>
    <t>The Clorox Co.</t>
  </si>
  <si>
    <t>Sodium Hypochlorite 8.25%</t>
  </si>
  <si>
    <t>5813-100</t>
  </si>
  <si>
    <t>Clorox Regular-bleach
Clorox Germicidal Bleach
Clorox Ultra Germicidal Bleach
Ultra Clorox Bleach for Institutional Use
Ultra Clorox Institutional Bleach</t>
  </si>
  <si>
    <t>https://www3.epa.gov/pesticides/chem_search/ppls/005813-00050-20110303.pdf</t>
  </si>
  <si>
    <t>XY-12 Liquid Sanitizer</t>
  </si>
  <si>
    <t>Sodium Hypochlorite 8.4%</t>
  </si>
  <si>
    <t>Gallons: 1, 5, 55, 300</t>
  </si>
  <si>
    <t xml:space="preserve">Oasis Compac Chlorine Sanitizer
Market Guard Chlorine Sanitizer
Pristine QP
Pristine QF
Pristine QB
Ful-Bac Liquid Sanitizer
Eco-san Liquid Sanitizer 
and others
</t>
  </si>
  <si>
    <t xml:space="preserve">SaniDate Disinfectant
SD Disinfectant
StorOx Fruit and Vegetable Wash;
Zero Tolerance
Storox 2.0 Disinfectant </t>
  </si>
  <si>
    <t>https://www3.epa.gov/pesticides/chem_search/ppls/001270-20001-20161216.pdf</t>
  </si>
  <si>
    <t>Gallons: 55</t>
  </si>
  <si>
    <t>PeroxyChem, LLC</t>
  </si>
  <si>
    <t>Gallons:  3/4, 1, 2.5, 3, 4, 5, 7, 15, 30, 50, 55, 220, 250, 300, 320, 330 gallons</t>
  </si>
  <si>
    <t>Gallons: 1, 2.5, 5, 55, 350</t>
  </si>
  <si>
    <t>Gallons:  5, 30, 55, 275, 330</t>
  </si>
  <si>
    <t>Storox 5.0 Post Harvest Treatment
Greenclean Max Algaecide
Greenclean Liquid 5.0
Greenclean WTO
Sanidate WTO</t>
  </si>
  <si>
    <t xml:space="preserve">KIK International, Inc. </t>
  </si>
  <si>
    <t>https://www3.epa.gov/pesticides/chem_search/ppls/070271-00013-20160907.pdf</t>
  </si>
  <si>
    <t>Peroxayacetic Acid 5.6%
Hydrogen Peroxide 26.5%</t>
  </si>
  <si>
    <t xml:space="preserve">Evonik Corporation
 </t>
  </si>
  <si>
    <t>Hydrogen peroxide 27.5%, Ethaneperoxoic acid 5.8%</t>
  </si>
  <si>
    <t xml:space="preserve">Arch Chemicals, Inc. </t>
  </si>
  <si>
    <t>BWA Water Additives US LLC</t>
  </si>
  <si>
    <t>Gallons:  55</t>
  </si>
  <si>
    <t>Organic Materials Review Institute (OMRI) Listing</t>
  </si>
  <si>
    <t>https://www3.epa.gov/pesticides/chem_search/ppls/009150-00008-20180123.pdf</t>
  </si>
  <si>
    <t>https://www3.epa.gov/pesticides/chem_search/ppls/009150-00007-20180208.pdf</t>
  </si>
  <si>
    <t>https://www3.epa.gov/pesticides/chem_search/ppls/009150-00002-20171005.pdf</t>
  </si>
  <si>
    <t xml:space="preserve">https://www3.epa.gov/pesticides/chem_search/ppls/001677-00234-20171031.pdf </t>
  </si>
  <si>
    <t xml:space="preserve">https://www3.epa.gov/pesticides/chem_search/ppls/072315-00006-20170517.pdf </t>
  </si>
  <si>
    <t>https://www3.epa.gov/pesticides/chem_search/ppls/063838-00002-20180709.pdf</t>
  </si>
  <si>
    <t>https://www3.epa.gov/pesticides/chem_search/ppls/009150-00003-20180208.pdf</t>
  </si>
  <si>
    <t>https://www3.epa.gov/pesticides/chem_search/ppls/010324-00214-20171018.pdf</t>
  </si>
  <si>
    <t>https://www3.epa.gov/pesticides/chem_search/ppls/001677-00129-20170720.pdf</t>
  </si>
  <si>
    <t>https://www3.epa.gov/pesticides/chem_search/ppls/054289-00003-20180508.pdf</t>
  </si>
  <si>
    <t xml:space="preserve">https://www3.epa.gov/pesticides/chem_search/ppls/054289-00004-20170327.pdf </t>
  </si>
  <si>
    <t xml:space="preserve">https://www3.epa.gov/pesticides/chem_search/ppls/063838-00001-20180221.pdf </t>
  </si>
  <si>
    <t xml:space="preserve">https://www3.epa.gov/pesticides/chem_search/ppls/063838-00020-20180315.pdf </t>
  </si>
  <si>
    <t xml:space="preserve">https://www3.epa.gov/pesticides/chem_search/ppls/071094-00002-20170310.pdf </t>
  </si>
  <si>
    <t>https://www3.epa.gov/pesticides/chem_search/ppls/005813-00100-20171208.pdf</t>
  </si>
  <si>
    <t xml:space="preserve">https://www3.epa.gov/pesticides/chem_search/ppls/001677-00052-20180305.pdf </t>
  </si>
  <si>
    <t>https://www3.epa.gov/pesticides/chem_search/ppls/065402-00003-20170626.pdf</t>
  </si>
  <si>
    <t>https://www3.epa.gov/pesticides/chem_search/ppls/001677-00186-20170920.pdf</t>
  </si>
  <si>
    <t>https://www3.epa.gov/pesticides/chem_search/ppls/001677-00164-20170816.pdf</t>
  </si>
  <si>
    <t>https://www3.epa.gov/pesticides/chem_search/ppls/009359-00002-20170227.pdf</t>
  </si>
  <si>
    <t xml:space="preserve">https://www3.epa.gov/pesticides/chem_search/ppls/070299-00007-20170706.pdf </t>
  </si>
  <si>
    <t>Selectrocide 12G
Selectrocide 750MG
Selectrocide 1G
Selectrofresh 12G Food Processing</t>
  </si>
  <si>
    <t xml:space="preserve">https://www3.epa.gov/pesticides/chem_search/ppls/074986-00005-20170724.pdf </t>
  </si>
  <si>
    <t>https://www3.epa.gov/pesticides/chem_search/ppls/074986-00004-20170619.pdf</t>
  </si>
  <si>
    <t xml:space="preserve">https://www3.epa.gov/pesticides/chem_search/ppls/070299-00026-20180507.pdf </t>
  </si>
  <si>
    <t xml:space="preserve">https://www3.epa.gov/pesticides/chem_search/ppls/070299-00018-20171122.pdf </t>
  </si>
  <si>
    <t xml:space="preserve">https://www3.epa.gov/pesticides/chem_search/ppls/070299-00019-20170628.pdf </t>
  </si>
  <si>
    <t>Simple Green D</t>
  </si>
  <si>
    <t>Lonza Formulation S-21F</t>
  </si>
  <si>
    <t>Lonza Inc.</t>
  </si>
  <si>
    <t>n-Alkyl (50% C14, 40% C12, 10% C16) dimethyl benzyl ammonium chloride 10.0%</t>
  </si>
  <si>
    <t>https://www3.epa.gov/pesticides/chem_search/ppls/006836-00140-20180313.pdf</t>
  </si>
  <si>
    <t>6838-140</t>
  </si>
  <si>
    <t>CLB</t>
  </si>
  <si>
    <t>5813-111</t>
  </si>
  <si>
    <t>https://www3.epa.gov/pesticides/chem_search/ppls/005813-00111-20180525.pdf</t>
  </si>
  <si>
    <t>Clorox Regular Bleach 2
Clorox Mold Attacker 
Clorox Mold Blaster
Clorox Mold Destroyer
Clorox Mold Eliminator
Clorox Mold Killer
Clorox Mold Remover</t>
  </si>
  <si>
    <t>The Clorox Company</t>
  </si>
  <si>
    <t>Sodium hypochlorite 6.0%</t>
  </si>
  <si>
    <t xml:space="preserve">None </t>
  </si>
  <si>
    <t>Ounces: 16, 30, 64, 121</t>
  </si>
  <si>
    <t>CLB I</t>
  </si>
  <si>
    <t>Clorox Germicidal Bleach 3
Clorox Performance Bleach 1</t>
  </si>
  <si>
    <t>Sodium hypochlorite 6.05%</t>
  </si>
  <si>
    <t>https://www3.epa.gov/pesticides/chem_search/ppls/005813-00114-20180525.pdf</t>
  </si>
  <si>
    <t>5813-114</t>
  </si>
  <si>
    <t>Synergex</t>
  </si>
  <si>
    <t>https://www3.epa.gov/pesticides/chem_search/ppls/001677-00250-20170822.pdf</t>
  </si>
  <si>
    <t>1677-250</t>
  </si>
  <si>
    <t>Peroxyacetic acid 2.38%
Hydrogen peroxide 10.70%</t>
  </si>
  <si>
    <t>Alpet D2</t>
  </si>
  <si>
    <t>Alpet D2 Surface Sanitizer
Alpet Surface Sanitizer D2</t>
  </si>
  <si>
    <t>Best Sanitizers, Inc.</t>
  </si>
  <si>
    <t xml:space="preserve">Isopropyl Alcohol 58.6%
Octyl Decyl Dimethyl Ammonium Chloride 0.0075%
</t>
  </si>
  <si>
    <t xml:space="preserve">Octyl Decyl Dimethyl Ammonium Chloride </t>
  </si>
  <si>
    <t>Isopropyl Alcohol</t>
  </si>
  <si>
    <t>https://www3.epa.gov/pesticides/chem_search/ppls/073232-00001-20180207.pdf</t>
  </si>
  <si>
    <t>73232-1</t>
  </si>
  <si>
    <t>Peraclean 15</t>
  </si>
  <si>
    <t>THIS PAGE SHOULD BE HIDDEN</t>
  </si>
  <si>
    <t>Index Names</t>
  </si>
  <si>
    <t>Chemical</t>
  </si>
  <si>
    <t>Labeled for use</t>
  </si>
  <si>
    <t>Select me</t>
  </si>
  <si>
    <t>Select Me</t>
  </si>
  <si>
    <t>Choose your sanitizer from the list:</t>
  </si>
  <si>
    <t>15.0% 
10.0%</t>
  </si>
  <si>
    <t>15.0% 
22.0%</t>
  </si>
  <si>
    <t>5.9% 
27.3%</t>
  </si>
  <si>
    <t>4.9% 
26.5%</t>
  </si>
  <si>
    <t>5.6% 
26.5%</t>
  </si>
  <si>
    <t>5.0% 
22.4%</t>
  </si>
  <si>
    <t>21.5% 
5.0%</t>
  </si>
  <si>
    <t>12.0% 
18.5%</t>
  </si>
  <si>
    <t>5.3% 
23.0%</t>
  </si>
  <si>
    <t>2.0% 
27%</t>
  </si>
  <si>
    <t>2.38% 
10.7%</t>
  </si>
  <si>
    <t>15.2% 
11.2%</t>
  </si>
  <si>
    <t>EPA label page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</si>
</sst>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8"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212121"/>
      <name val="Calibri"/>
      <family val="2"/>
      <scheme val="minor"/>
    </font>
    <font>
      <sz val="10"/>
      <color rgb="FF212121"/>
      <name val="Arial"/>
      <family val="2"/>
    </font>
    <font>
      <sz val="8"/>
      <color theme="1"/>
      <name val="Calibri"/>
      <family val="2"/>
      <scheme val="minor"/>
    </font>
    <font>
      <sz val="10"/>
      <name val="Arial"/>
      <family val="2"/>
    </font>
    <font>
      <sz val="11"/>
      <color theme="1"/>
      <name val="Calibri"/>
      <family val="2"/>
      <scheme val="minor"/>
    </font>
    <font>
      <b/>
      <i/>
      <sz val="11"/>
      <color theme="1"/>
      <name val="Calibri"/>
      <family val="2"/>
      <scheme val="minor"/>
    </font>
    <font>
      <b/>
      <sz val="12"/>
      <name val="Calibri"/>
      <family val="2"/>
      <scheme val="minor"/>
    </font>
    <font>
      <b/>
      <sz val="16"/>
      <color theme="1"/>
      <name val="Calibri"/>
      <family val="2"/>
      <scheme val="minor"/>
    </font>
    <font>
      <b/>
      <sz val="11"/>
      <color rgb="FFC00000"/>
      <name val="Calibri"/>
      <family val="2"/>
      <scheme val="minor"/>
    </font>
    <font>
      <b/>
      <u/>
      <sz val="12"/>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F5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xf numFmtId="0" fontId="11" fillId="0" borderId="0"/>
    <xf numFmtId="9" fontId="12" fillId="0" borderId="0" applyFont="0" applyFill="0" applyBorder="0" applyAlignment="0" applyProtection="0"/>
  </cellStyleXfs>
  <cellXfs count="424">
    <xf numFmtId="0" fontId="0" fillId="0" borderId="0" xfId="0"/>
    <xf numFmtId="0" fontId="4" fillId="2" borderId="0" xfId="0" applyFont="1" applyFill="1" applyAlignment="1">
      <alignment horizontal="center" vertical="center" wrapText="1"/>
    </xf>
    <xf numFmtId="0" fontId="0" fillId="0" borderId="0" xfId="0" applyAlignment="1">
      <alignment horizontal="left"/>
    </xf>
    <xf numFmtId="164" fontId="0" fillId="0" borderId="0" xfId="0" applyNumberFormat="1"/>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0" borderId="9" xfId="0" applyBorder="1"/>
    <xf numFmtId="0" fontId="0" fillId="0" borderId="0" xfId="0" applyBorder="1"/>
    <xf numFmtId="0" fontId="0" fillId="0" borderId="3" xfId="0" applyBorder="1"/>
    <xf numFmtId="0" fontId="0" fillId="0" borderId="10" xfId="0" applyBorder="1"/>
    <xf numFmtId="0" fontId="0" fillId="0" borderId="11" xfId="0" applyBorder="1"/>
    <xf numFmtId="0" fontId="0" fillId="0" borderId="12" xfId="0" applyBorder="1"/>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0" xfId="0" applyAlignment="1">
      <alignment wrapText="1"/>
    </xf>
    <xf numFmtId="0" fontId="0" fillId="4" borderId="20" xfId="0" applyFill="1" applyBorder="1" applyAlignment="1">
      <alignment horizontal="center" vertical="center" wrapText="1"/>
    </xf>
    <xf numFmtId="0" fontId="0" fillId="4" borderId="1" xfId="0" applyFill="1" applyBorder="1" applyAlignment="1">
      <alignment horizontal="center" vertical="center" wrapText="1"/>
    </xf>
    <xf numFmtId="0" fontId="4" fillId="2" borderId="2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0" fillId="4" borderId="42" xfId="0" applyFill="1" applyBorder="1" applyAlignment="1">
      <alignment horizontal="center" vertical="center" wrapText="1"/>
    </xf>
    <xf numFmtId="0" fontId="0" fillId="0" borderId="0" xfId="0" applyAlignment="1">
      <alignment textRotation="90" wrapText="1"/>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3" fillId="5" borderId="2" xfId="0" applyFont="1" applyFill="1" applyBorder="1" applyAlignment="1">
      <alignment horizontal="left" vertical="center" wrapText="1"/>
    </xf>
    <xf numFmtId="0" fontId="9" fillId="5" borderId="2" xfId="0" applyFont="1" applyFill="1" applyBorder="1" applyAlignment="1">
      <alignment horizontal="left" vertical="center" wrapText="1"/>
    </xf>
    <xf numFmtId="0" fontId="0" fillId="5" borderId="40" xfId="0" applyFill="1" applyBorder="1" applyAlignment="1">
      <alignment horizontal="left" vertical="center" wrapText="1"/>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3" fillId="4" borderId="1" xfId="0" applyFont="1" applyFill="1" applyBorder="1" applyAlignment="1">
      <alignment horizontal="center" vertical="center"/>
    </xf>
    <xf numFmtId="0" fontId="0" fillId="4" borderId="43" xfId="0" applyFill="1" applyBorder="1" applyAlignment="1">
      <alignment horizontal="center" vertical="center"/>
    </xf>
    <xf numFmtId="14" fontId="3" fillId="4" borderId="4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wrapText="1"/>
    </xf>
    <xf numFmtId="14" fontId="3" fillId="4" borderId="1" xfId="1" applyNumberFormat="1" applyFont="1" applyFill="1" applyBorder="1" applyAlignment="1">
      <alignment horizontal="center" vertical="center"/>
    </xf>
    <xf numFmtId="14" fontId="3" fillId="4" borderId="1" xfId="1" applyNumberFormat="1" applyFont="1"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14" fontId="7" fillId="6" borderId="0" xfId="0" applyNumberFormat="1" applyFont="1" applyFill="1" applyAlignment="1">
      <alignment horizontal="left"/>
    </xf>
    <xf numFmtId="0" fontId="0" fillId="5" borderId="41" xfId="0" applyFill="1" applyBorder="1" applyAlignment="1">
      <alignment horizontal="center" vertical="center" wrapText="1"/>
    </xf>
    <xf numFmtId="0" fontId="0" fillId="5"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0" fillId="5" borderId="43" xfId="0" applyFill="1" applyBorder="1" applyAlignment="1">
      <alignment horizontal="center" vertical="center" wrapText="1"/>
    </xf>
    <xf numFmtId="0" fontId="0" fillId="5" borderId="1" xfId="0" applyFill="1" applyBorder="1" applyAlignment="1">
      <alignment horizontal="left" vertical="center" wrapText="1"/>
    </xf>
    <xf numFmtId="164" fontId="0" fillId="5" borderId="1" xfId="0" applyNumberFormat="1" applyFill="1" applyBorder="1" applyAlignment="1">
      <alignment horizontal="center" vertical="center" wrapText="1"/>
    </xf>
    <xf numFmtId="0" fontId="4" fillId="2" borderId="44" xfId="0" applyFont="1" applyFill="1" applyBorder="1" applyAlignment="1">
      <alignment horizontal="left" vertical="center" wrapText="1"/>
    </xf>
    <xf numFmtId="164" fontId="4" fillId="2" borderId="42" xfId="0" applyNumberFormat="1" applyFont="1" applyFill="1" applyBorder="1" applyAlignment="1">
      <alignment horizontal="center" vertical="center" wrapText="1"/>
    </xf>
    <xf numFmtId="0" fontId="4" fillId="2" borderId="42" xfId="0" applyFont="1" applyFill="1" applyBorder="1" applyAlignment="1">
      <alignment horizontal="left" vertical="center" wrapText="1"/>
    </xf>
    <xf numFmtId="10" fontId="0" fillId="5" borderId="1" xfId="0" applyNumberFormat="1" applyFill="1" applyBorder="1" applyAlignment="1">
      <alignment horizontal="center" vertical="center" wrapText="1"/>
    </xf>
    <xf numFmtId="165" fontId="0" fillId="5" borderId="1" xfId="0" applyNumberFormat="1" applyFill="1" applyBorder="1" applyAlignment="1">
      <alignment horizontal="center" vertical="center" wrapText="1"/>
    </xf>
    <xf numFmtId="0" fontId="4" fillId="2" borderId="30" xfId="0" applyFont="1" applyFill="1" applyBorder="1" applyAlignment="1" applyProtection="1">
      <alignment horizontal="left" vertical="center" wrapText="1"/>
      <protection locked="0"/>
    </xf>
    <xf numFmtId="0" fontId="0" fillId="0" borderId="0" xfId="0" applyAlignment="1">
      <alignment horizontal="left" vertical="center" wrapText="1"/>
    </xf>
    <xf numFmtId="164" fontId="4" fillId="2" borderId="32" xfId="0" applyNumberFormat="1" applyFont="1" applyFill="1" applyBorder="1" applyAlignment="1" applyProtection="1">
      <alignment horizontal="center" vertical="center" wrapText="1"/>
      <protection locked="0"/>
    </xf>
    <xf numFmtId="164" fontId="4" fillId="2" borderId="33" xfId="0" applyNumberFormat="1" applyFont="1" applyFill="1" applyBorder="1" applyAlignment="1" applyProtection="1">
      <alignment horizontal="center" vertical="center" wrapText="1"/>
      <protection locked="0"/>
    </xf>
    <xf numFmtId="164" fontId="4" fillId="2" borderId="30" xfId="0" applyNumberFormat="1" applyFont="1" applyFill="1" applyBorder="1" applyAlignment="1" applyProtection="1">
      <alignment horizontal="center" vertical="center" wrapText="1"/>
      <protection locked="0"/>
    </xf>
    <xf numFmtId="0" fontId="7" fillId="6" borderId="0" xfId="0" applyFont="1" applyFill="1" applyAlignment="1"/>
    <xf numFmtId="0" fontId="4" fillId="2" borderId="44"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47" xfId="0" applyFont="1" applyFill="1" applyBorder="1" applyAlignment="1" applyProtection="1">
      <alignment horizontal="left" vertical="center" wrapText="1"/>
    </xf>
    <xf numFmtId="0" fontId="2" fillId="2" borderId="42" xfId="1" applyFill="1" applyBorder="1" applyAlignment="1" applyProtection="1">
      <alignment horizontal="center" vertical="center" wrapText="1"/>
      <protection locked="0"/>
    </xf>
    <xf numFmtId="0" fontId="2" fillId="2" borderId="45" xfId="1" applyFill="1" applyBorder="1" applyAlignment="1" applyProtection="1">
      <alignment horizontal="center" vertical="center" wrapText="1"/>
      <protection locked="0"/>
    </xf>
    <xf numFmtId="0" fontId="2" fillId="4" borderId="42" xfId="1" applyFill="1" applyBorder="1" applyAlignment="1" applyProtection="1">
      <alignment horizontal="center" vertical="center" wrapText="1"/>
    </xf>
    <xf numFmtId="0" fontId="2" fillId="3" borderId="45" xfId="1" applyFill="1" applyBorder="1" applyAlignment="1" applyProtection="1">
      <alignment horizontal="center" vertical="center" wrapText="1"/>
    </xf>
    <xf numFmtId="0" fontId="2" fillId="4" borderId="52" xfId="1" applyFill="1" applyBorder="1" applyAlignment="1" applyProtection="1">
      <alignment horizontal="center" vertical="center" wrapText="1"/>
    </xf>
    <xf numFmtId="0" fontId="2" fillId="3" borderId="46" xfId="1" applyFill="1" applyBorder="1" applyAlignment="1" applyProtection="1">
      <alignment horizontal="center" vertical="center" wrapText="1"/>
    </xf>
    <xf numFmtId="0" fontId="2" fillId="4" borderId="55" xfId="1" applyFill="1" applyBorder="1" applyAlignment="1" applyProtection="1">
      <alignment horizontal="center" vertical="center" wrapText="1"/>
    </xf>
    <xf numFmtId="0" fontId="2" fillId="3" borderId="51" xfId="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1" fillId="2" borderId="35" xfId="0" applyFont="1" applyFill="1" applyBorder="1" applyAlignment="1" applyProtection="1">
      <alignment horizontal="left" vertical="center" wrapText="1"/>
    </xf>
    <xf numFmtId="0" fontId="2" fillId="5" borderId="13" xfId="1" applyFill="1" applyBorder="1" applyAlignment="1" applyProtection="1">
      <alignment horizontal="center" vertical="center" wrapText="1"/>
    </xf>
    <xf numFmtId="0" fontId="2" fillId="4" borderId="13" xfId="1" applyFill="1" applyBorder="1" applyAlignment="1" applyProtection="1">
      <alignment horizontal="center" vertical="center" wrapText="1"/>
    </xf>
    <xf numFmtId="0" fontId="1" fillId="2" borderId="36" xfId="0" applyFont="1" applyFill="1" applyBorder="1" applyAlignment="1" applyProtection="1">
      <alignment horizontal="left" vertical="center" wrapText="1"/>
    </xf>
    <xf numFmtId="0" fontId="2" fillId="5" borderId="14" xfId="1" applyFill="1" applyBorder="1" applyAlignment="1" applyProtection="1">
      <alignment horizontal="center" vertical="center" wrapText="1"/>
    </xf>
    <xf numFmtId="0" fontId="2" fillId="4" borderId="14" xfId="1" applyFill="1" applyBorder="1" applyAlignment="1" applyProtection="1">
      <alignment horizontal="center" vertical="center" wrapText="1"/>
    </xf>
    <xf numFmtId="0" fontId="1" fillId="2" borderId="56" xfId="0" applyFont="1" applyFill="1" applyBorder="1" applyAlignment="1" applyProtection="1">
      <alignment horizontal="left" vertical="center" wrapText="1"/>
    </xf>
    <xf numFmtId="0" fontId="2" fillId="5" borderId="15" xfId="1" applyFill="1" applyBorder="1" applyAlignment="1" applyProtection="1">
      <alignment horizontal="center" vertical="center" wrapText="1"/>
    </xf>
    <xf numFmtId="0" fontId="2" fillId="4" borderId="15" xfId="1" applyFill="1" applyBorder="1" applyAlignment="1" applyProtection="1">
      <alignment horizontal="center" vertical="center" wrapText="1"/>
    </xf>
    <xf numFmtId="0" fontId="2" fillId="2" borderId="5" xfId="1" applyFill="1" applyBorder="1" applyAlignment="1" applyProtection="1">
      <alignment horizontal="center" vertical="center" wrapText="1"/>
      <protection locked="0"/>
    </xf>
    <xf numFmtId="0" fontId="7" fillId="6" borderId="0" xfId="0" applyFont="1" applyFill="1" applyAlignment="1" applyProtection="1"/>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8" xfId="0" applyFill="1" applyBorder="1" applyAlignment="1" applyProtection="1">
      <alignment horizontal="center" vertical="center" wrapText="1"/>
    </xf>
    <xf numFmtId="0" fontId="0" fillId="4" borderId="20" xfId="0" applyFill="1" applyBorder="1" applyAlignment="1" applyProtection="1">
      <alignment horizontal="center" vertical="center"/>
    </xf>
    <xf numFmtId="0" fontId="3" fillId="4" borderId="20" xfId="1" applyFont="1" applyFill="1" applyBorder="1" applyAlignment="1" applyProtection="1">
      <alignment horizontal="center" vertical="center" wrapText="1"/>
    </xf>
    <xf numFmtId="0" fontId="3" fillId="4" borderId="21" xfId="1" applyFont="1" applyFill="1" applyBorder="1" applyAlignment="1" applyProtection="1">
      <alignment horizontal="center" vertical="center" wrapText="1"/>
    </xf>
    <xf numFmtId="14" fontId="3" fillId="4" borderId="29" xfId="0" applyNumberFormat="1" applyFont="1" applyFill="1" applyBorder="1" applyAlignment="1" applyProtection="1">
      <alignment horizontal="center" vertical="center"/>
    </xf>
    <xf numFmtId="14" fontId="3" fillId="4" borderId="27" xfId="0" applyNumberFormat="1" applyFont="1" applyFill="1" applyBorder="1" applyAlignment="1" applyProtection="1">
      <alignment horizontal="left" vertical="center"/>
    </xf>
    <xf numFmtId="0" fontId="0" fillId="4" borderId="1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3" fillId="4" borderId="1"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14" fontId="3" fillId="4" borderId="18" xfId="0" applyNumberFormat="1" applyFont="1" applyFill="1" applyBorder="1" applyAlignment="1" applyProtection="1">
      <alignment horizontal="center" vertical="center" wrapText="1"/>
    </xf>
    <xf numFmtId="14" fontId="3" fillId="4" borderId="23" xfId="0" applyNumberFormat="1"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protection locked="0"/>
    </xf>
    <xf numFmtId="0" fontId="0" fillId="3" borderId="19" xfId="0" applyFill="1" applyBorder="1" applyAlignment="1" applyProtection="1">
      <alignment horizontal="left" vertical="center" wrapText="1"/>
    </xf>
    <xf numFmtId="0" fontId="0" fillId="3" borderId="21" xfId="0" applyFill="1" applyBorder="1" applyAlignment="1" applyProtection="1">
      <alignment horizontal="center" vertical="center" wrapText="1"/>
    </xf>
    <xf numFmtId="0" fontId="0" fillId="3" borderId="17" xfId="0" applyFill="1" applyBorder="1" applyAlignment="1" applyProtection="1">
      <alignment horizontal="left" vertical="center" wrapText="1"/>
    </xf>
    <xf numFmtId="0" fontId="0" fillId="0" borderId="0" xfId="0" applyAlignment="1" applyProtection="1">
      <alignment horizontal="left" vertical="center" wrapText="1"/>
    </xf>
    <xf numFmtId="0" fontId="0" fillId="4" borderId="47" xfId="0" applyFill="1" applyBorder="1" applyAlignment="1" applyProtection="1">
      <alignment horizontal="center" vertical="center" wrapText="1"/>
    </xf>
    <xf numFmtId="0" fontId="0" fillId="4" borderId="58"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58" xfId="0" applyFill="1" applyBorder="1" applyAlignment="1" applyProtection="1">
      <alignment horizontal="center" vertical="center"/>
    </xf>
    <xf numFmtId="0" fontId="3" fillId="4" borderId="58" xfId="1" applyFont="1" applyFill="1" applyBorder="1" applyAlignment="1" applyProtection="1">
      <alignment horizontal="center" vertical="center" wrapText="1"/>
    </xf>
    <xf numFmtId="0" fontId="3" fillId="4" borderId="48" xfId="1" applyFont="1" applyFill="1" applyBorder="1" applyAlignment="1" applyProtection="1">
      <alignment horizontal="center" vertical="center" wrapText="1"/>
    </xf>
    <xf numFmtId="14" fontId="3" fillId="4" borderId="59" xfId="0" applyNumberFormat="1" applyFont="1" applyFill="1" applyBorder="1" applyAlignment="1" applyProtection="1">
      <alignment horizontal="center" vertical="center" wrapText="1"/>
    </xf>
    <xf numFmtId="14" fontId="3" fillId="4" borderId="57" xfId="0" applyNumberFormat="1" applyFont="1" applyFill="1" applyBorder="1" applyAlignment="1" applyProtection="1">
      <alignment horizontal="left" vertical="center" wrapText="1"/>
    </xf>
    <xf numFmtId="0" fontId="0" fillId="3" borderId="47" xfId="0" applyFill="1" applyBorder="1" applyAlignment="1" applyProtection="1">
      <alignment horizontal="left" vertical="center" wrapText="1"/>
    </xf>
    <xf numFmtId="0" fontId="4" fillId="2" borderId="26" xfId="0" applyFont="1"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xf>
    <xf numFmtId="0" fontId="0" fillId="3" borderId="48" xfId="0" applyFill="1" applyBorder="1" applyAlignment="1" applyProtection="1">
      <alignment horizontal="center" vertical="center" wrapText="1"/>
    </xf>
    <xf numFmtId="0" fontId="0" fillId="0" borderId="0" xfId="0" applyAlignment="1"/>
    <xf numFmtId="0" fontId="0" fillId="0" borderId="0" xfId="0" applyAlignment="1" applyProtection="1"/>
    <xf numFmtId="164" fontId="0" fillId="0" borderId="0" xfId="0" applyNumberFormat="1" applyAlignment="1"/>
    <xf numFmtId="164" fontId="0" fillId="0" borderId="0" xfId="0" applyNumberFormat="1" applyAlignment="1" applyProtection="1"/>
    <xf numFmtId="164" fontId="0" fillId="0" borderId="0" xfId="0" applyNumberFormat="1" applyAlignment="1">
      <alignment horizontal="center"/>
    </xf>
    <xf numFmtId="0" fontId="0" fillId="0" borderId="0" xfId="0" applyAlignment="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0" fontId="0" fillId="4" borderId="41" xfId="0" applyFill="1" applyBorder="1" applyAlignment="1">
      <alignment horizontal="center" vertical="center" wrapText="1"/>
    </xf>
    <xf numFmtId="0" fontId="3" fillId="4" borderId="1" xfId="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3" fillId="4" borderId="2" xfId="0" applyFont="1" applyFill="1" applyBorder="1" applyAlignment="1">
      <alignment horizontal="center" vertical="center"/>
    </xf>
    <xf numFmtId="0" fontId="0" fillId="4" borderId="40" xfId="0" applyFill="1" applyBorder="1" applyAlignment="1">
      <alignment horizontal="center" vertical="center"/>
    </xf>
    <xf numFmtId="0" fontId="4" fillId="2" borderId="33" xfId="0" applyFont="1" applyFill="1" applyBorder="1" applyAlignment="1" applyProtection="1">
      <alignment horizontal="center" vertical="center" wrapText="1"/>
      <protection locked="0"/>
    </xf>
    <xf numFmtId="0" fontId="3" fillId="4" borderId="22" xfId="1" applyFont="1" applyFill="1" applyBorder="1" applyAlignment="1" applyProtection="1">
      <alignment horizontal="center" vertical="center" wrapText="1"/>
    </xf>
    <xf numFmtId="0" fontId="3" fillId="4" borderId="16" xfId="1" applyFont="1" applyFill="1" applyBorder="1" applyAlignment="1" applyProtection="1">
      <alignment horizontal="center" vertical="center" wrapText="1"/>
    </xf>
    <xf numFmtId="0" fontId="3" fillId="4" borderId="50" xfId="1" applyFont="1" applyFill="1" applyBorder="1" applyAlignment="1" applyProtection="1">
      <alignment horizontal="center" vertical="center" wrapText="1"/>
    </xf>
    <xf numFmtId="0" fontId="0" fillId="8" borderId="19" xfId="0" applyFill="1" applyBorder="1" applyAlignment="1" applyProtection="1">
      <alignment vertical="center" wrapText="1"/>
    </xf>
    <xf numFmtId="164" fontId="0" fillId="8" borderId="21" xfId="0" applyNumberFormat="1" applyFill="1" applyBorder="1" applyAlignment="1" applyProtection="1">
      <alignment horizontal="center" vertical="center" wrapText="1"/>
    </xf>
    <xf numFmtId="0" fontId="0" fillId="8" borderId="28" xfId="0" applyFill="1" applyBorder="1" applyAlignment="1" applyProtection="1">
      <alignment vertical="center" wrapText="1"/>
    </xf>
    <xf numFmtId="164" fontId="0" fillId="8" borderId="22" xfId="0" applyNumberFormat="1" applyFill="1" applyBorder="1" applyAlignment="1" applyProtection="1">
      <alignment horizontal="center" vertical="center" wrapText="1"/>
    </xf>
    <xf numFmtId="164" fontId="0" fillId="8" borderId="19" xfId="0" applyNumberFormat="1" applyFill="1" applyBorder="1" applyAlignment="1" applyProtection="1">
      <alignment vertical="center" wrapText="1"/>
    </xf>
    <xf numFmtId="0" fontId="0" fillId="8" borderId="17" xfId="0" applyFill="1" applyBorder="1" applyAlignment="1" applyProtection="1">
      <alignment vertical="center" wrapText="1"/>
    </xf>
    <xf numFmtId="164" fontId="0" fillId="8" borderId="4" xfId="0" applyNumberFormat="1" applyFill="1" applyBorder="1" applyAlignment="1" applyProtection="1">
      <alignment horizontal="center" vertical="center" wrapText="1"/>
    </xf>
    <xf numFmtId="0" fontId="0" fillId="8" borderId="2" xfId="0" applyFill="1" applyBorder="1" applyAlignment="1" applyProtection="1">
      <alignment vertical="center" wrapText="1"/>
    </xf>
    <xf numFmtId="164" fontId="0" fillId="8" borderId="16" xfId="0" applyNumberFormat="1" applyFill="1" applyBorder="1" applyAlignment="1" applyProtection="1">
      <alignment horizontal="center" vertical="center" wrapText="1"/>
    </xf>
    <xf numFmtId="164" fontId="0" fillId="8" borderId="17" xfId="0" applyNumberFormat="1" applyFill="1" applyBorder="1" applyAlignment="1" applyProtection="1">
      <alignment vertical="center" wrapText="1"/>
    </xf>
    <xf numFmtId="0" fontId="0" fillId="8" borderId="47" xfId="0" applyFill="1" applyBorder="1" applyAlignment="1" applyProtection="1">
      <alignment vertical="center" wrapText="1"/>
    </xf>
    <xf numFmtId="164" fontId="0" fillId="8" borderId="48" xfId="0" applyNumberFormat="1" applyFill="1" applyBorder="1" applyAlignment="1" applyProtection="1">
      <alignment horizontal="center" vertical="center" wrapText="1"/>
    </xf>
    <xf numFmtId="0" fontId="0" fillId="8" borderId="49" xfId="0" applyFill="1" applyBorder="1" applyAlignment="1" applyProtection="1">
      <alignment vertical="center" wrapText="1"/>
    </xf>
    <xf numFmtId="164" fontId="0" fillId="8" borderId="50" xfId="0" applyNumberFormat="1" applyFill="1" applyBorder="1" applyAlignment="1" applyProtection="1">
      <alignment horizontal="center" vertical="center" wrapText="1"/>
    </xf>
    <xf numFmtId="164" fontId="0" fillId="8" borderId="47" xfId="0" applyNumberFormat="1" applyFill="1" applyBorder="1" applyAlignment="1" applyProtection="1">
      <alignment vertical="center" wrapText="1"/>
    </xf>
    <xf numFmtId="0" fontId="2" fillId="8" borderId="44" xfId="1" applyFill="1" applyBorder="1" applyAlignment="1" applyProtection="1">
      <alignment horizontal="center" vertical="center" wrapText="1"/>
    </xf>
    <xf numFmtId="0" fontId="2" fillId="8" borderId="53" xfId="1" applyFill="1" applyBorder="1" applyAlignment="1" applyProtection="1">
      <alignment horizontal="center" vertical="center" wrapText="1"/>
    </xf>
    <xf numFmtId="0" fontId="2" fillId="8" borderId="54" xfId="1" applyFill="1" applyBorder="1" applyAlignment="1" applyProtection="1">
      <alignment horizontal="center" vertical="center" wrapText="1"/>
    </xf>
    <xf numFmtId="0" fontId="2" fillId="4" borderId="1" xfId="1" applyFill="1" applyBorder="1" applyAlignment="1" applyProtection="1">
      <alignment horizontal="center" vertical="center" wrapText="1"/>
      <protection locked="0"/>
    </xf>
    <xf numFmtId="0" fontId="2" fillId="4" borderId="58" xfId="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2" fillId="8" borderId="6" xfId="1" applyFill="1" applyBorder="1" applyAlignment="1" applyProtection="1">
      <alignment horizontal="center" vertical="center" wrapText="1"/>
    </xf>
    <xf numFmtId="0" fontId="2" fillId="8" borderId="9" xfId="1" applyFill="1" applyBorder="1" applyAlignment="1" applyProtection="1">
      <alignment horizontal="center" vertical="center" wrapText="1"/>
    </xf>
    <xf numFmtId="0" fontId="2" fillId="8" borderId="10" xfId="1" applyFill="1" applyBorder="1" applyAlignment="1" applyProtection="1">
      <alignment horizontal="center" vertical="center" wrapText="1"/>
    </xf>
    <xf numFmtId="0" fontId="4" fillId="2" borderId="30" xfId="0" applyFont="1" applyFill="1" applyBorder="1" applyAlignment="1" applyProtection="1">
      <alignment horizontal="center" vertical="center"/>
      <protection locked="0"/>
    </xf>
    <xf numFmtId="0" fontId="2" fillId="4" borderId="2" xfId="1" applyFill="1" applyBorder="1" applyAlignment="1" applyProtection="1">
      <alignment horizontal="center" vertical="center" wrapText="1"/>
      <protection locked="0"/>
    </xf>
    <xf numFmtId="0" fontId="2" fillId="4" borderId="49" xfId="1" applyFill="1" applyBorder="1" applyAlignment="1" applyProtection="1">
      <alignment horizontal="center" vertical="center" wrapText="1"/>
      <protection locked="0"/>
    </xf>
    <xf numFmtId="0" fontId="0" fillId="9" borderId="21" xfId="0" applyFill="1" applyBorder="1" applyAlignment="1">
      <alignment horizontal="center" vertical="center" wrapText="1"/>
    </xf>
    <xf numFmtId="0" fontId="0" fillId="9" borderId="4" xfId="0" applyFill="1" applyBorder="1" applyAlignment="1">
      <alignment horizontal="center" vertical="center" wrapText="1"/>
    </xf>
    <xf numFmtId="0" fontId="3" fillId="9" borderId="4" xfId="0" applyFont="1"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0" fillId="9" borderId="43"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5" xfId="0" applyBorder="1" applyAlignment="1">
      <alignment horizontal="left" vertical="center" wrapText="1"/>
    </xf>
    <xf numFmtId="0" fontId="0" fillId="4" borderId="19"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47" xfId="0" applyFill="1" applyBorder="1" applyAlignment="1" applyProtection="1">
      <alignment horizontal="center" vertical="center"/>
    </xf>
    <xf numFmtId="0" fontId="1" fillId="2" borderId="61" xfId="0" applyFont="1" applyFill="1" applyBorder="1" applyAlignment="1" applyProtection="1">
      <alignment horizontal="left" vertical="center" wrapText="1"/>
    </xf>
    <xf numFmtId="0" fontId="0" fillId="8" borderId="62" xfId="0" applyFill="1" applyBorder="1" applyAlignment="1" applyProtection="1">
      <alignment vertical="center" wrapText="1"/>
    </xf>
    <xf numFmtId="164" fontId="0" fillId="8" borderId="37" xfId="0" applyNumberFormat="1" applyFill="1" applyBorder="1" applyAlignment="1" applyProtection="1">
      <alignment horizontal="center" vertical="center" wrapText="1"/>
    </xf>
    <xf numFmtId="0" fontId="0" fillId="8" borderId="38" xfId="0" applyFill="1" applyBorder="1" applyAlignment="1" applyProtection="1">
      <alignment vertical="center" wrapText="1"/>
    </xf>
    <xf numFmtId="164" fontId="0" fillId="8" borderId="63" xfId="0" applyNumberFormat="1" applyFill="1" applyBorder="1" applyAlignment="1" applyProtection="1">
      <alignment horizontal="center" vertical="center" wrapText="1"/>
    </xf>
    <xf numFmtId="164" fontId="0" fillId="8" borderId="62" xfId="0" applyNumberFormat="1" applyFill="1" applyBorder="1" applyAlignment="1" applyProtection="1">
      <alignment vertical="center" wrapText="1"/>
    </xf>
    <xf numFmtId="0" fontId="0" fillId="4" borderId="62" xfId="0" applyFill="1" applyBorder="1" applyAlignment="1" applyProtection="1">
      <alignment horizontal="center" vertical="center"/>
    </xf>
    <xf numFmtId="0" fontId="0" fillId="4" borderId="37" xfId="0" applyFill="1" applyBorder="1" applyAlignment="1" applyProtection="1">
      <alignment horizontal="center" vertical="center" wrapText="1"/>
    </xf>
    <xf numFmtId="0" fontId="3" fillId="4" borderId="41" xfId="1" applyFont="1" applyFill="1" applyBorder="1" applyAlignment="1" applyProtection="1">
      <alignment horizontal="center" vertical="center" wrapText="1"/>
    </xf>
    <xf numFmtId="0" fontId="3" fillId="4" borderId="63" xfId="1" applyFont="1" applyFill="1" applyBorder="1" applyAlignment="1" applyProtection="1">
      <alignment horizontal="center" vertical="center" wrapText="1"/>
    </xf>
    <xf numFmtId="14" fontId="3" fillId="4" borderId="64" xfId="0" applyNumberFormat="1" applyFont="1" applyFill="1" applyBorder="1" applyAlignment="1" applyProtection="1">
      <alignment horizontal="left" vertical="center"/>
    </xf>
    <xf numFmtId="0" fontId="0" fillId="3" borderId="62" xfId="0" applyFill="1" applyBorder="1" applyAlignment="1" applyProtection="1">
      <alignment horizontal="left" vertical="center" wrapText="1"/>
    </xf>
    <xf numFmtId="0" fontId="0" fillId="3" borderId="37" xfId="0" applyFill="1" applyBorder="1" applyAlignment="1" applyProtection="1">
      <alignment horizontal="center" vertical="center" wrapText="1"/>
    </xf>
    <xf numFmtId="164" fontId="4" fillId="2" borderId="60" xfId="0" applyNumberFormat="1" applyFont="1" applyFill="1" applyBorder="1" applyAlignment="1">
      <alignment horizontal="center" vertical="center" wrapText="1"/>
    </xf>
    <xf numFmtId="164" fontId="0" fillId="5" borderId="16" xfId="0" applyNumberFormat="1" applyFill="1" applyBorder="1" applyAlignment="1">
      <alignment horizontal="center" vertical="center" wrapText="1"/>
    </xf>
    <xf numFmtId="0" fontId="0" fillId="4" borderId="65"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1" xfId="0" applyFill="1" applyBorder="1" applyAlignment="1">
      <alignment horizontal="left" vertical="center" wrapText="1"/>
    </xf>
    <xf numFmtId="0" fontId="0" fillId="4" borderId="4" xfId="0" applyFill="1" applyBorder="1" applyAlignment="1">
      <alignment horizontal="left" vertical="center" wrapText="1"/>
    </xf>
    <xf numFmtId="0" fontId="0" fillId="9" borderId="0" xfId="0" applyFill="1" applyBorder="1"/>
    <xf numFmtId="0" fontId="0" fillId="5" borderId="58" xfId="0" applyFill="1" applyBorder="1" applyAlignment="1">
      <alignment horizontal="center" vertical="center" wrapText="1"/>
    </xf>
    <xf numFmtId="0" fontId="0" fillId="5" borderId="58" xfId="0" applyFill="1" applyBorder="1" applyAlignment="1">
      <alignment horizontal="left" vertical="center" wrapText="1"/>
    </xf>
    <xf numFmtId="164" fontId="0" fillId="5" borderId="58" xfId="0" applyNumberFormat="1" applyFill="1" applyBorder="1" applyAlignment="1">
      <alignment horizontal="center" vertical="center" wrapText="1"/>
    </xf>
    <xf numFmtId="10" fontId="0" fillId="5" borderId="58" xfId="0" applyNumberFormat="1" applyFill="1" applyBorder="1" applyAlignment="1">
      <alignment horizontal="center" vertical="center" wrapText="1"/>
    </xf>
    <xf numFmtId="165" fontId="0" fillId="5" borderId="58" xfId="0" applyNumberFormat="1" applyFill="1" applyBorder="1" applyAlignment="1">
      <alignment horizontal="center" vertical="center" wrapText="1"/>
    </xf>
    <xf numFmtId="0" fontId="0" fillId="4" borderId="58" xfId="0" applyFill="1" applyBorder="1" applyAlignment="1">
      <alignment horizontal="center" vertical="center" wrapText="1"/>
    </xf>
    <xf numFmtId="0" fontId="0" fillId="4" borderId="58" xfId="0" applyFill="1" applyBorder="1" applyAlignment="1">
      <alignment horizontal="center" vertical="center"/>
    </xf>
    <xf numFmtId="0" fontId="0" fillId="9" borderId="58" xfId="0" applyFill="1" applyBorder="1" applyAlignment="1">
      <alignment horizontal="center" vertical="center" wrapText="1"/>
    </xf>
    <xf numFmtId="0" fontId="0" fillId="4" borderId="48" xfId="0" applyFill="1" applyBorder="1" applyAlignment="1">
      <alignment horizontal="left" vertical="center" wrapText="1"/>
    </xf>
    <xf numFmtId="14" fontId="3" fillId="4" borderId="21" xfId="0" applyNumberFormat="1" applyFont="1" applyFill="1" applyBorder="1" applyAlignment="1" applyProtection="1">
      <alignment horizontal="center" vertical="center"/>
    </xf>
    <xf numFmtId="14" fontId="3" fillId="4" borderId="37" xfId="0" applyNumberFormat="1" applyFont="1" applyFill="1" applyBorder="1" applyAlignment="1" applyProtection="1">
      <alignment horizontal="center" vertical="center"/>
    </xf>
    <xf numFmtId="14" fontId="3" fillId="4" borderId="4" xfId="0" applyNumberFormat="1" applyFont="1" applyFill="1" applyBorder="1" applyAlignment="1" applyProtection="1">
      <alignment horizontal="center" vertical="center" wrapText="1"/>
    </xf>
    <xf numFmtId="14" fontId="3" fillId="4" borderId="48" xfId="0" applyNumberFormat="1" applyFont="1" applyFill="1" applyBorder="1" applyAlignment="1" applyProtection="1">
      <alignment horizontal="center" vertical="center" wrapText="1"/>
    </xf>
    <xf numFmtId="0" fontId="2" fillId="8" borderId="65" xfId="1" applyFill="1" applyBorder="1" applyAlignment="1" applyProtection="1">
      <alignment horizontal="center" vertical="center" wrapText="1"/>
    </xf>
    <xf numFmtId="0" fontId="2" fillId="8" borderId="67" xfId="1" applyFill="1" applyBorder="1" applyAlignment="1" applyProtection="1">
      <alignment horizontal="center" vertical="center" wrapText="1"/>
    </xf>
    <xf numFmtId="0" fontId="2" fillId="8" borderId="68" xfId="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0" fillId="5" borderId="21"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0" fillId="5" borderId="48" xfId="0" applyFill="1" applyBorder="1" applyAlignment="1" applyProtection="1">
      <alignment horizontal="left" vertical="center" wrapText="1"/>
    </xf>
    <xf numFmtId="0" fontId="2" fillId="4" borderId="1" xfId="1" applyFill="1" applyBorder="1" applyAlignment="1">
      <alignment horizontal="center" vertical="center" wrapText="1"/>
    </xf>
    <xf numFmtId="0" fontId="1" fillId="10" borderId="23"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1" fillId="10" borderId="66"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xf numFmtId="0" fontId="0" fillId="5" borderId="1" xfId="0" applyFill="1" applyBorder="1" applyAlignment="1">
      <alignment vertical="center" wrapText="1"/>
    </xf>
    <xf numFmtId="0" fontId="0" fillId="5" borderId="1" xfId="0" applyFill="1" applyBorder="1" applyAlignment="1">
      <alignment horizontal="left" vertical="center"/>
    </xf>
    <xf numFmtId="164" fontId="0" fillId="5" borderId="1" xfId="0" applyNumberFormat="1" applyFill="1" applyBorder="1" applyAlignment="1">
      <alignment vertical="center"/>
    </xf>
    <xf numFmtId="0" fontId="0" fillId="0" borderId="1" xfId="0" applyBorder="1" applyAlignment="1">
      <alignment vertical="center"/>
    </xf>
    <xf numFmtId="0" fontId="0" fillId="0" borderId="1" xfId="0" applyBorder="1" applyAlignment="1">
      <alignment horizontal="left" wrapText="1"/>
    </xf>
    <xf numFmtId="0" fontId="0" fillId="0" borderId="1" xfId="0" applyBorder="1" applyAlignment="1">
      <alignment horizontal="center" wrapText="1"/>
    </xf>
    <xf numFmtId="164" fontId="0" fillId="0" borderId="1" xfId="0" applyNumberFormat="1" applyBorder="1" applyAlignment="1">
      <alignment horizontal="center"/>
    </xf>
    <xf numFmtId="0" fontId="0" fillId="0" borderId="1" xfId="0" applyBorder="1" applyAlignment="1">
      <alignment horizontal="center"/>
    </xf>
    <xf numFmtId="164"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0" fillId="4" borderId="43" xfId="0" applyFill="1" applyBorder="1" applyAlignment="1">
      <alignment horizontal="center" vertical="center" wrapText="1"/>
    </xf>
    <xf numFmtId="0" fontId="0" fillId="4" borderId="1" xfId="0" applyFill="1" applyBorder="1" applyAlignment="1">
      <alignment wrapText="1"/>
    </xf>
    <xf numFmtId="0" fontId="3" fillId="5" borderId="1" xfId="0" applyFont="1" applyFill="1" applyBorder="1" applyAlignment="1">
      <alignment wrapText="1"/>
    </xf>
    <xf numFmtId="0" fontId="0" fillId="5" borderId="2" xfId="0" applyFill="1" applyBorder="1" applyAlignment="1">
      <alignment horizontal="left"/>
    </xf>
    <xf numFmtId="0" fontId="0" fillId="5" borderId="2" xfId="0" applyFill="1" applyBorder="1" applyAlignment="1">
      <alignment horizontal="left" wrapText="1"/>
    </xf>
    <xf numFmtId="0" fontId="0" fillId="5" borderId="43" xfId="0"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4" xfId="0" applyBorder="1" applyAlignment="1">
      <alignment horizontal="center" vertical="center" wrapText="1"/>
    </xf>
    <xf numFmtId="164" fontId="0" fillId="5" borderId="43" xfId="0" applyNumberFormat="1" applyFill="1" applyBorder="1" applyAlignment="1">
      <alignment horizontal="center" vertical="center" wrapText="1"/>
    </xf>
    <xf numFmtId="10" fontId="0" fillId="5" borderId="43" xfId="0" applyNumberFormat="1" applyFill="1" applyBorder="1" applyAlignment="1">
      <alignment horizontal="center" vertical="center" wrapText="1"/>
    </xf>
    <xf numFmtId="165" fontId="0" fillId="5" borderId="43" xfId="0" applyNumberFormat="1" applyFill="1" applyBorder="1" applyAlignment="1">
      <alignment horizontal="center" vertical="center" wrapText="1"/>
    </xf>
    <xf numFmtId="164" fontId="0" fillId="0" borderId="16" xfId="0" applyNumberFormat="1" applyBorder="1" applyAlignment="1">
      <alignment horizontal="center"/>
    </xf>
    <xf numFmtId="164" fontId="0" fillId="5" borderId="16" xfId="0" applyNumberFormat="1" applyFill="1" applyBorder="1" applyAlignment="1">
      <alignment horizontal="center" vertical="center"/>
    </xf>
    <xf numFmtId="14" fontId="3" fillId="4" borderId="43" xfId="0" applyNumberFormat="1" applyFont="1" applyFill="1" applyBorder="1" applyAlignment="1">
      <alignment horizontal="center" vertical="center"/>
    </xf>
    <xf numFmtId="0" fontId="0" fillId="9" borderId="0" xfId="0" applyFill="1" applyBorder="1" applyAlignment="1">
      <alignment horizontal="center" vertical="center"/>
    </xf>
    <xf numFmtId="0" fontId="0" fillId="9" borderId="1" xfId="0" applyFill="1" applyBorder="1"/>
    <xf numFmtId="0" fontId="0" fillId="4" borderId="0" xfId="0" applyFill="1" applyBorder="1" applyAlignment="1">
      <alignment horizontal="left" vertical="center" wrapText="1"/>
    </xf>
    <xf numFmtId="0" fontId="0" fillId="9" borderId="20" xfId="0" applyFill="1" applyBorder="1" applyAlignment="1">
      <alignment horizontal="center" vertical="center" wrapText="1"/>
    </xf>
    <xf numFmtId="0" fontId="1" fillId="2" borderId="69" xfId="0" applyFont="1" applyFill="1" applyBorder="1" applyAlignment="1" applyProtection="1">
      <alignment horizontal="left" vertical="center" wrapText="1"/>
    </xf>
    <xf numFmtId="0" fontId="0" fillId="5" borderId="39" xfId="0" applyFill="1" applyBorder="1" applyAlignment="1" applyProtection="1">
      <alignment horizontal="left" vertical="center" wrapText="1"/>
    </xf>
    <xf numFmtId="0" fontId="1" fillId="2" borderId="70" xfId="0" applyFont="1" applyFill="1" applyBorder="1" applyAlignment="1" applyProtection="1">
      <alignment horizontal="left" vertical="center" wrapText="1"/>
    </xf>
    <xf numFmtId="0" fontId="0" fillId="3" borderId="69" xfId="0" applyFill="1" applyBorder="1" applyAlignment="1" applyProtection="1">
      <alignment horizontal="left" vertical="center" wrapText="1"/>
    </xf>
    <xf numFmtId="0" fontId="0" fillId="3" borderId="39" xfId="0" applyFill="1" applyBorder="1" applyAlignment="1" applyProtection="1">
      <alignment horizontal="center" vertical="center" wrapText="1"/>
    </xf>
    <xf numFmtId="0" fontId="4" fillId="2" borderId="0" xfId="0" applyFont="1" applyFill="1" applyAlignment="1">
      <alignment horizontal="left" vertical="center" wrapText="1"/>
    </xf>
    <xf numFmtId="0" fontId="1" fillId="10" borderId="64" xfId="0" applyFont="1" applyFill="1" applyBorder="1" applyAlignment="1">
      <alignment horizontal="left" vertical="center" wrapText="1"/>
    </xf>
    <xf numFmtId="0" fontId="1" fillId="10" borderId="23"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8" fillId="10" borderId="23" xfId="0" applyFont="1" applyFill="1" applyBorder="1" applyAlignment="1">
      <alignment horizontal="left" vertical="center" wrapText="1"/>
    </xf>
    <xf numFmtId="0" fontId="1" fillId="10" borderId="66" xfId="0" applyFont="1" applyFill="1" applyBorder="1" applyAlignment="1">
      <alignment horizontal="left" vertical="center" wrapText="1"/>
    </xf>
    <xf numFmtId="0" fontId="1" fillId="10" borderId="57"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43" xfId="0" applyFont="1" applyFill="1" applyBorder="1" applyAlignment="1">
      <alignment horizontal="left" vertical="center" wrapText="1"/>
    </xf>
    <xf numFmtId="0" fontId="0" fillId="0" borderId="0" xfId="0" applyAlignment="1" applyProtection="1">
      <alignment vertical="top"/>
    </xf>
    <xf numFmtId="0" fontId="14" fillId="5" borderId="30" xfId="0" applyFont="1" applyFill="1" applyBorder="1" applyAlignment="1" applyProtection="1">
      <alignment horizontal="center" vertical="top" wrapText="1"/>
    </xf>
    <xf numFmtId="0" fontId="14" fillId="8" borderId="30" xfId="0" applyFont="1" applyFill="1" applyBorder="1" applyAlignment="1" applyProtection="1">
      <alignment horizontal="center" vertical="top" wrapText="1"/>
    </xf>
    <xf numFmtId="0" fontId="13" fillId="8" borderId="31" xfId="0" applyFont="1" applyFill="1" applyBorder="1" applyAlignment="1" applyProtection="1">
      <alignment vertical="top"/>
    </xf>
    <xf numFmtId="0" fontId="13" fillId="8" borderId="32" xfId="0" applyFont="1" applyFill="1" applyBorder="1" applyAlignment="1" applyProtection="1">
      <alignment vertical="top"/>
    </xf>
    <xf numFmtId="0" fontId="13" fillId="8" borderId="19" xfId="0" applyFont="1" applyFill="1" applyBorder="1" applyAlignment="1" applyProtection="1">
      <alignment vertical="top"/>
    </xf>
    <xf numFmtId="0" fontId="0" fillId="8" borderId="21" xfId="0" applyFill="1" applyBorder="1" applyAlignment="1" applyProtection="1">
      <alignment vertical="top" wrapText="1"/>
    </xf>
    <xf numFmtId="0" fontId="13" fillId="8" borderId="17" xfId="0" applyFont="1" applyFill="1" applyBorder="1" applyAlignment="1" applyProtection="1">
      <alignment vertical="top"/>
    </xf>
    <xf numFmtId="0" fontId="0" fillId="8" borderId="4" xfId="0" applyFill="1" applyBorder="1" applyAlignment="1" applyProtection="1">
      <alignment vertical="top" wrapText="1"/>
    </xf>
    <xf numFmtId="164" fontId="13" fillId="8" borderId="17" xfId="0" applyNumberFormat="1" applyFont="1" applyFill="1" applyBorder="1" applyAlignment="1" applyProtection="1">
      <alignment vertical="top"/>
    </xf>
    <xf numFmtId="0" fontId="13" fillId="8" borderId="47" xfId="0" applyFont="1" applyFill="1" applyBorder="1" applyAlignment="1" applyProtection="1">
      <alignment vertical="top"/>
    </xf>
    <xf numFmtId="0" fontId="0" fillId="8" borderId="48" xfId="0" applyFill="1" applyBorder="1" applyAlignment="1" applyProtection="1">
      <alignment vertical="top" wrapText="1"/>
    </xf>
    <xf numFmtId="0" fontId="14" fillId="4" borderId="13" xfId="0" applyFont="1" applyFill="1" applyBorder="1" applyAlignment="1" applyProtection="1">
      <alignment horizontal="center" vertical="top" wrapText="1"/>
    </xf>
    <xf numFmtId="0" fontId="0" fillId="0" borderId="0" xfId="0" applyFill="1" applyBorder="1" applyAlignment="1" applyProtection="1">
      <alignment vertical="top"/>
    </xf>
    <xf numFmtId="0" fontId="13" fillId="4" borderId="19" xfId="0" applyFont="1" applyFill="1" applyBorder="1" applyAlignment="1" applyProtection="1">
      <alignment vertical="top" wrapText="1"/>
    </xf>
    <xf numFmtId="0" fontId="13" fillId="4" borderId="17" xfId="0" applyFont="1" applyFill="1" applyBorder="1" applyAlignment="1" applyProtection="1">
      <alignment vertical="top"/>
    </xf>
    <xf numFmtId="0" fontId="0" fillId="4" borderId="4" xfId="0" applyFill="1" applyBorder="1" applyAlignment="1" applyProtection="1">
      <alignment vertical="top"/>
    </xf>
    <xf numFmtId="14" fontId="0" fillId="4" borderId="4" xfId="0" applyNumberFormat="1" applyFill="1" applyBorder="1" applyAlignment="1" applyProtection="1">
      <alignment horizontal="left" vertical="top"/>
    </xf>
    <xf numFmtId="0" fontId="13" fillId="4" borderId="69" xfId="0" applyFont="1" applyFill="1" applyBorder="1" applyAlignment="1" applyProtection="1">
      <alignment vertical="top"/>
    </xf>
    <xf numFmtId="0" fontId="13" fillId="4" borderId="30" xfId="0" applyFont="1" applyFill="1" applyBorder="1" applyAlignment="1" applyProtection="1">
      <alignment vertical="top"/>
    </xf>
    <xf numFmtId="0" fontId="13" fillId="0" borderId="0" xfId="0" applyFont="1" applyFill="1" applyBorder="1" applyAlignment="1" applyProtection="1">
      <alignment vertical="top"/>
    </xf>
    <xf numFmtId="0" fontId="0" fillId="0" borderId="0" xfId="0" applyFill="1" applyBorder="1" applyAlignment="1" applyProtection="1">
      <alignment horizontal="left" vertical="top"/>
    </xf>
    <xf numFmtId="0" fontId="13" fillId="4" borderId="44" xfId="0" applyFont="1" applyFill="1" applyBorder="1" applyAlignment="1" applyProtection="1">
      <alignment vertical="top"/>
    </xf>
    <xf numFmtId="0" fontId="13" fillId="4" borderId="45" xfId="0" applyFont="1" applyFill="1" applyBorder="1" applyAlignment="1" applyProtection="1">
      <alignment vertical="top"/>
    </xf>
    <xf numFmtId="0" fontId="13" fillId="4" borderId="19" xfId="0" applyFont="1" applyFill="1" applyBorder="1" applyAlignment="1" applyProtection="1">
      <alignment vertical="top"/>
    </xf>
    <xf numFmtId="0" fontId="0" fillId="4" borderId="20" xfId="0" applyFill="1" applyBorder="1" applyAlignment="1" applyProtection="1">
      <alignment vertical="top"/>
    </xf>
    <xf numFmtId="0" fontId="0" fillId="4" borderId="1" xfId="0" applyFill="1" applyBorder="1" applyAlignment="1" applyProtection="1">
      <alignment vertical="top"/>
    </xf>
    <xf numFmtId="0" fontId="13" fillId="4" borderId="47" xfId="0" applyFont="1" applyFill="1" applyBorder="1" applyAlignment="1" applyProtection="1">
      <alignment vertical="top"/>
    </xf>
    <xf numFmtId="0" fontId="0" fillId="4" borderId="58" xfId="0" applyFill="1" applyBorder="1" applyAlignment="1" applyProtection="1">
      <alignment vertical="top" wrapText="1"/>
    </xf>
    <xf numFmtId="0" fontId="15" fillId="2" borderId="15" xfId="0" applyFont="1" applyFill="1" applyBorder="1" applyAlignment="1" applyProtection="1">
      <alignment horizontal="left" vertical="center" wrapText="1"/>
      <protection locked="0"/>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4" borderId="39" xfId="1" applyFill="1" applyBorder="1" applyAlignment="1" applyProtection="1">
      <alignment vertical="top"/>
      <protection locked="0"/>
    </xf>
    <xf numFmtId="0" fontId="0" fillId="5" borderId="41" xfId="0" applyFill="1" applyBorder="1" applyAlignment="1">
      <alignment horizontal="left" vertical="center" wrapText="1"/>
    </xf>
    <xf numFmtId="164" fontId="0" fillId="5" borderId="41" xfId="0" applyNumberFormat="1" applyFill="1" applyBorder="1" applyAlignment="1">
      <alignment horizontal="center" vertical="center" wrapText="1"/>
    </xf>
    <xf numFmtId="10" fontId="0" fillId="5" borderId="41" xfId="0" applyNumberFormat="1" applyFill="1" applyBorder="1" applyAlignment="1">
      <alignment horizontal="center" vertical="center" wrapText="1"/>
    </xf>
    <xf numFmtId="165" fontId="0" fillId="5" borderId="41" xfId="0" applyNumberFormat="1" applyFill="1" applyBorder="1" applyAlignment="1">
      <alignment horizontal="center" vertical="center" wrapText="1"/>
    </xf>
    <xf numFmtId="0" fontId="3" fillId="4" borderId="41" xfId="0" applyFont="1" applyFill="1" applyBorder="1" applyAlignment="1">
      <alignment horizontal="center" vertical="center" wrapText="1"/>
    </xf>
    <xf numFmtId="0" fontId="0" fillId="9" borderId="41" xfId="0" applyFill="1" applyBorder="1"/>
    <xf numFmtId="0" fontId="0" fillId="9" borderId="71" xfId="0" applyFill="1" applyBorder="1"/>
    <xf numFmtId="0" fontId="0" fillId="0" borderId="2" xfId="0" applyBorder="1" applyAlignment="1">
      <alignment vertical="center"/>
    </xf>
    <xf numFmtId="0" fontId="0" fillId="0" borderId="2" xfId="0" applyBorder="1"/>
    <xf numFmtId="0" fontId="0" fillId="0" borderId="2" xfId="0" applyBorder="1" applyAlignment="1">
      <alignment horizontal="center"/>
    </xf>
    <xf numFmtId="0" fontId="4" fillId="2" borderId="4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45" xfId="0" applyFont="1" applyFill="1" applyBorder="1" applyAlignment="1">
      <alignment horizontal="center" vertical="center"/>
    </xf>
    <xf numFmtId="0" fontId="4" fillId="2" borderId="8" xfId="0" applyFont="1" applyFill="1" applyBorder="1" applyAlignment="1">
      <alignment horizontal="center" vertical="center"/>
    </xf>
    <xf numFmtId="0" fontId="4" fillId="9" borderId="42" xfId="0" applyFont="1" applyFill="1" applyBorder="1" applyAlignment="1">
      <alignment horizontal="center" vertical="center" wrapText="1"/>
    </xf>
    <xf numFmtId="0" fontId="4" fillId="9" borderId="42" xfId="0" applyFont="1" applyFill="1" applyBorder="1" applyAlignment="1">
      <alignment horizontal="center" vertical="center"/>
    </xf>
    <xf numFmtId="0" fontId="4" fillId="4" borderId="45"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0" fillId="5" borderId="28" xfId="0" applyFill="1" applyBorder="1" applyAlignment="1">
      <alignment horizontal="left" vertical="center" wrapText="1"/>
    </xf>
    <xf numFmtId="0" fontId="0" fillId="5" borderId="20" xfId="0" applyFill="1" applyBorder="1" applyAlignment="1">
      <alignment horizontal="center" vertical="center" wrapText="1"/>
    </xf>
    <xf numFmtId="0" fontId="0" fillId="5" borderId="20" xfId="0" applyFill="1" applyBorder="1" applyAlignment="1">
      <alignment horizontal="left" vertical="center" wrapText="1"/>
    </xf>
    <xf numFmtId="164" fontId="0" fillId="5" borderId="20" xfId="0" applyNumberFormat="1" applyFill="1" applyBorder="1" applyAlignment="1">
      <alignment horizontal="center" vertical="center" wrapText="1"/>
    </xf>
    <xf numFmtId="10" fontId="0" fillId="5" borderId="20" xfId="0" applyNumberFormat="1" applyFill="1" applyBorder="1" applyAlignment="1">
      <alignment horizontal="center" vertical="center" wrapText="1"/>
    </xf>
    <xf numFmtId="165" fontId="0" fillId="5" borderId="20" xfId="0" applyNumberFormat="1" applyFill="1" applyBorder="1" applyAlignment="1">
      <alignment horizontal="center" vertical="center" wrapText="1"/>
    </xf>
    <xf numFmtId="164" fontId="0" fillId="5" borderId="22" xfId="0" applyNumberFormat="1" applyFill="1" applyBorder="1" applyAlignment="1">
      <alignment horizontal="center" vertical="center" wrapText="1"/>
    </xf>
    <xf numFmtId="0" fontId="0" fillId="4" borderId="20" xfId="0" applyFill="1" applyBorder="1" applyAlignment="1">
      <alignment horizontal="center" vertical="center"/>
    </xf>
    <xf numFmtId="0" fontId="3" fillId="4" borderId="20" xfId="0" applyFont="1" applyFill="1" applyBorder="1" applyAlignment="1">
      <alignment horizontal="center" vertical="center" wrapText="1"/>
    </xf>
    <xf numFmtId="0" fontId="0" fillId="4" borderId="28" xfId="0" applyFill="1" applyBorder="1" applyAlignment="1">
      <alignment horizontal="center" vertical="center" wrapText="1"/>
    </xf>
    <xf numFmtId="14" fontId="3" fillId="4" borderId="20" xfId="0" applyNumberFormat="1" applyFont="1" applyFill="1" applyBorder="1" applyAlignment="1">
      <alignment horizontal="center" vertical="center"/>
    </xf>
    <xf numFmtId="0" fontId="1" fillId="10" borderId="62" xfId="0" applyFont="1" applyFill="1" applyBorder="1" applyAlignment="1">
      <alignment horizontal="center" vertical="center" wrapText="1"/>
    </xf>
    <xf numFmtId="0" fontId="0" fillId="4" borderId="37" xfId="0" applyFill="1" applyBorder="1" applyAlignment="1">
      <alignment horizontal="left" vertical="center" wrapText="1"/>
    </xf>
    <xf numFmtId="0" fontId="1" fillId="10" borderId="69" xfId="0" applyFont="1" applyFill="1" applyBorder="1" applyAlignment="1">
      <alignment horizontal="center" vertical="center" wrapText="1"/>
    </xf>
    <xf numFmtId="0" fontId="0" fillId="4" borderId="3" xfId="0" applyFill="1" applyBorder="1" applyAlignment="1">
      <alignment horizontal="left" vertical="center" wrapText="1"/>
    </xf>
    <xf numFmtId="0" fontId="1" fillId="10" borderId="17" xfId="0" applyFont="1" applyFill="1" applyBorder="1" applyAlignment="1">
      <alignment horizontal="center" vertical="center" wrapText="1"/>
    </xf>
    <xf numFmtId="0" fontId="1" fillId="10" borderId="47" xfId="0" applyFont="1" applyFill="1" applyBorder="1" applyAlignment="1">
      <alignment horizontal="center" vertical="center" wrapText="1"/>
    </xf>
    <xf numFmtId="0" fontId="0" fillId="9" borderId="58" xfId="0" applyFill="1" applyBorder="1"/>
    <xf numFmtId="0" fontId="1" fillId="10" borderId="53" xfId="0" applyFont="1" applyFill="1" applyBorder="1" applyAlignment="1">
      <alignment horizontal="center" vertical="center" wrapText="1"/>
    </xf>
    <xf numFmtId="0" fontId="14" fillId="9" borderId="13" xfId="0" applyFont="1" applyFill="1" applyBorder="1" applyAlignment="1" applyProtection="1">
      <alignment horizontal="center" vertical="top" wrapText="1"/>
    </xf>
    <xf numFmtId="0" fontId="13" fillId="9" borderId="19" xfId="0" applyFont="1" applyFill="1" applyBorder="1" applyAlignment="1" applyProtection="1">
      <alignment vertical="top"/>
    </xf>
    <xf numFmtId="0" fontId="0" fillId="9" borderId="21" xfId="0" applyFill="1" applyBorder="1" applyAlignment="1" applyProtection="1">
      <alignment vertical="top" wrapText="1"/>
    </xf>
    <xf numFmtId="0" fontId="13" fillId="9" borderId="47" xfId="0" applyFont="1" applyFill="1" applyBorder="1" applyAlignment="1" applyProtection="1">
      <alignment vertical="top"/>
    </xf>
    <xf numFmtId="0" fontId="0" fillId="9" borderId="48" xfId="0" applyFill="1" applyBorder="1" applyAlignment="1" applyProtection="1">
      <alignment vertical="top" wrapText="1"/>
    </xf>
    <xf numFmtId="0" fontId="0" fillId="5" borderId="0" xfId="0" applyFill="1" applyBorder="1" applyAlignment="1">
      <alignment horizontal="left" vertical="center" wrapText="1"/>
    </xf>
    <xf numFmtId="0" fontId="0" fillId="9" borderId="0" xfId="0" applyFill="1" applyBorder="1" applyAlignment="1">
      <alignment horizontal="center" vertical="center" wrapText="1"/>
    </xf>
    <xf numFmtId="0" fontId="0" fillId="5" borderId="0" xfId="0" applyFill="1" applyBorder="1" applyAlignment="1">
      <alignment horizontal="center" vertical="center" wrapText="1"/>
    </xf>
    <xf numFmtId="164" fontId="0" fillId="5" borderId="0" xfId="0" applyNumberFormat="1" applyFill="1" applyBorder="1" applyAlignment="1">
      <alignment horizontal="center" vertical="center" wrapText="1"/>
    </xf>
    <xf numFmtId="10" fontId="0" fillId="5" borderId="0" xfId="0" applyNumberFormat="1" applyFill="1" applyBorder="1" applyAlignment="1">
      <alignment horizontal="center" vertical="center" wrapText="1"/>
    </xf>
    <xf numFmtId="165" fontId="0" fillId="5" borderId="0" xfId="0" applyNumberFormat="1" applyFill="1" applyBorder="1" applyAlignment="1">
      <alignment horizontal="center"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3" fillId="4" borderId="0" xfId="0" applyFont="1" applyFill="1" applyBorder="1" applyAlignment="1">
      <alignment horizontal="center" vertical="center" wrapText="1"/>
    </xf>
    <xf numFmtId="0" fontId="2" fillId="4" borderId="58" xfId="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58" xfId="1" applyFont="1" applyFill="1" applyBorder="1" applyAlignment="1">
      <alignment horizontal="center" vertical="center" wrapText="1"/>
    </xf>
    <xf numFmtId="14" fontId="3" fillId="4" borderId="0" xfId="0" applyNumberFormat="1" applyFont="1" applyFill="1" applyBorder="1" applyAlignment="1">
      <alignment horizontal="center" vertical="center"/>
    </xf>
    <xf numFmtId="14" fontId="3" fillId="4" borderId="58" xfId="1" applyNumberFormat="1" applyFont="1" applyFill="1" applyBorder="1" applyAlignment="1">
      <alignment horizontal="center" vertical="center" wrapText="1"/>
    </xf>
    <xf numFmtId="0" fontId="0" fillId="11" borderId="2" xfId="0" applyFill="1" applyBorder="1" applyAlignment="1">
      <alignment horizontal="left"/>
    </xf>
    <xf numFmtId="0" fontId="0" fillId="11" borderId="4" xfId="0" applyFill="1" applyBorder="1" applyAlignment="1">
      <alignment horizontal="left"/>
    </xf>
    <xf numFmtId="0" fontId="0" fillId="11" borderId="1" xfId="0" applyFill="1" applyBorder="1" applyAlignment="1">
      <alignment horizontal="left"/>
    </xf>
    <xf numFmtId="0" fontId="0" fillId="11" borderId="16" xfId="0" applyFill="1" applyBorder="1" applyAlignment="1">
      <alignment horizontal="left"/>
    </xf>
    <xf numFmtId="0" fontId="0" fillId="11" borderId="17" xfId="0" applyFill="1" applyBorder="1" applyAlignment="1">
      <alignment horizontal="left"/>
    </xf>
    <xf numFmtId="0" fontId="0" fillId="11" borderId="0" xfId="0" applyFill="1" applyAlignment="1">
      <alignment horizontal="left"/>
    </xf>
    <xf numFmtId="0" fontId="1" fillId="11" borderId="23" xfId="0" applyFont="1" applyFill="1" applyBorder="1" applyAlignment="1">
      <alignment horizontal="center" wrapText="1"/>
    </xf>
    <xf numFmtId="0" fontId="0" fillId="4" borderId="21" xfId="0" applyFill="1" applyBorder="1" applyAlignment="1" applyProtection="1">
      <alignment vertical="top" wrapText="1"/>
    </xf>
    <xf numFmtId="0" fontId="0" fillId="4" borderId="4" xfId="0" applyFill="1" applyBorder="1" applyAlignment="1" applyProtection="1">
      <alignment vertical="top" wrapText="1"/>
    </xf>
    <xf numFmtId="0" fontId="0" fillId="4" borderId="48" xfId="0" applyFill="1" applyBorder="1" applyAlignment="1" applyProtection="1">
      <alignment vertical="top" wrapText="1"/>
    </xf>
    <xf numFmtId="0" fontId="16" fillId="2" borderId="13" xfId="0" applyFont="1" applyFill="1" applyBorder="1" applyAlignment="1" applyProtection="1">
      <alignment vertical="top" wrapText="1"/>
    </xf>
    <xf numFmtId="164" fontId="0" fillId="8" borderId="20" xfId="3" applyNumberFormat="1" applyFont="1" applyFill="1" applyBorder="1" applyAlignment="1" applyProtection="1">
      <alignment horizontal="left" vertical="top"/>
    </xf>
    <xf numFmtId="164" fontId="0" fillId="8" borderId="1" xfId="0" applyNumberFormat="1" applyFill="1" applyBorder="1" applyAlignment="1" applyProtection="1">
      <alignment vertical="top"/>
    </xf>
    <xf numFmtId="164" fontId="0" fillId="8" borderId="58" xfId="0" applyNumberFormat="1" applyFill="1" applyBorder="1" applyAlignment="1" applyProtection="1">
      <alignment vertical="top"/>
    </xf>
    <xf numFmtId="0" fontId="17" fillId="2" borderId="45" xfId="1" applyFont="1" applyFill="1" applyBorder="1" applyAlignment="1" applyProtection="1">
      <alignment horizontal="center" vertical="center" wrapText="1"/>
      <protection locked="0"/>
    </xf>
    <xf numFmtId="0" fontId="17" fillId="2" borderId="25" xfId="1" applyFont="1" applyFill="1" applyBorder="1" applyAlignment="1" applyProtection="1">
      <alignment horizontal="center" vertical="center" wrapText="1"/>
      <protection locked="0"/>
    </xf>
    <xf numFmtId="0" fontId="17" fillId="2" borderId="6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8"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10" fillId="0" borderId="0" xfId="0" applyFont="1" applyAlignment="1">
      <alignment horizontal="left"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0" borderId="0" xfId="0" applyFont="1" applyAlignment="1" applyProtection="1">
      <alignment horizontal="left" wrapText="1"/>
    </xf>
    <xf numFmtId="0" fontId="4" fillId="2" borderId="24"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1" xfId="0" applyFont="1" applyFill="1" applyBorder="1" applyAlignment="1">
      <alignment horizontal="center" vertical="center" wrapText="1"/>
    </xf>
    <xf numFmtId="0" fontId="0" fillId="4" borderId="31" xfId="0" applyFill="1" applyBorder="1" applyAlignment="1" applyProtection="1">
      <alignment horizontal="left" vertical="top" wrapText="1"/>
    </xf>
    <xf numFmtId="0" fontId="0" fillId="4" borderId="32" xfId="0" applyFill="1" applyBorder="1" applyAlignment="1" applyProtection="1">
      <alignment horizontal="left" vertical="top" wrapText="1"/>
    </xf>
    <xf numFmtId="0" fontId="0" fillId="5" borderId="33" xfId="0" applyFill="1" applyBorder="1" applyAlignment="1" applyProtection="1">
      <alignment horizontal="left" vertical="top" wrapText="1"/>
    </xf>
    <xf numFmtId="0" fontId="0" fillId="5" borderId="26" xfId="0" applyFill="1" applyBorder="1" applyAlignment="1" applyProtection="1">
      <alignment horizontal="left" vertical="top"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cellXfs>
  <cellStyles count="4">
    <cellStyle name="Hyperlink" xfId="1" builtinId="8"/>
    <cellStyle name="Normal" xfId="0" builtinId="0"/>
    <cellStyle name="Normal 2" xfId="2"/>
    <cellStyle name="Percent" xfId="3" builtinId="5"/>
  </cellStyles>
  <dxfs count="1">
    <dxf>
      <font>
        <color rgb="FF9C0006"/>
      </font>
      <fill>
        <patternFill>
          <bgColor rgb="FFFFC7CE"/>
        </patternFill>
      </fill>
    </dxf>
  </dxfs>
  <tableStyles count="0" defaultTableStyle="TableStyleMedium2" defaultPivotStyle="PivotStyleLight16"/>
  <colors>
    <mruColors>
      <color rgb="FF006F51"/>
      <color rgb="FFFFFFFF"/>
      <color rgb="FFAFABAB"/>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Single Shee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Single Sheet'!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Single Sheet'!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Single Sheet'!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Front page'!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275167</xdr:colOff>
      <xdr:row>8</xdr:row>
      <xdr:rowOff>158750</xdr:rowOff>
    </xdr:from>
    <xdr:to>
      <xdr:col>4</xdr:col>
      <xdr:colOff>804331</xdr:colOff>
      <xdr:row>12</xdr:row>
      <xdr:rowOff>63500</xdr:rowOff>
    </xdr:to>
    <xdr:sp macro="" textlink="">
      <xdr:nvSpPr>
        <xdr:cNvPr id="19" name="Right Arrow 18"/>
        <xdr:cNvSpPr/>
      </xdr:nvSpPr>
      <xdr:spPr>
        <a:xfrm rot="16200000">
          <a:off x="7127874" y="2153710"/>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402163</xdr:colOff>
      <xdr:row>8</xdr:row>
      <xdr:rowOff>42336</xdr:rowOff>
    </xdr:from>
    <xdr:to>
      <xdr:col>4</xdr:col>
      <xdr:colOff>762002</xdr:colOff>
      <xdr:row>12</xdr:row>
      <xdr:rowOff>63501</xdr:rowOff>
    </xdr:to>
    <xdr:sp macro="" textlink="">
      <xdr:nvSpPr>
        <xdr:cNvPr id="9" name="TextBox 8"/>
        <xdr:cNvSpPr txBox="1"/>
      </xdr:nvSpPr>
      <xdr:spPr>
        <a:xfrm rot="16200000">
          <a:off x="7112000" y="2180166"/>
          <a:ext cx="1164165" cy="35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3</xdr:col>
      <xdr:colOff>222250</xdr:colOff>
      <xdr:row>8</xdr:row>
      <xdr:rowOff>148167</xdr:rowOff>
    </xdr:from>
    <xdr:to>
      <xdr:col>3</xdr:col>
      <xdr:colOff>751414</xdr:colOff>
      <xdr:row>12</xdr:row>
      <xdr:rowOff>52917</xdr:rowOff>
    </xdr:to>
    <xdr:sp macro="" textlink="">
      <xdr:nvSpPr>
        <xdr:cNvPr id="18" name="Right Arrow 17"/>
        <xdr:cNvSpPr/>
      </xdr:nvSpPr>
      <xdr:spPr>
        <a:xfrm rot="16200000">
          <a:off x="6027207" y="2143127"/>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211669</xdr:colOff>
      <xdr:row>8</xdr:row>
      <xdr:rowOff>148166</xdr:rowOff>
    </xdr:from>
    <xdr:to>
      <xdr:col>2</xdr:col>
      <xdr:colOff>740833</xdr:colOff>
      <xdr:row>12</xdr:row>
      <xdr:rowOff>52916</xdr:rowOff>
    </xdr:to>
    <xdr:sp macro="" textlink="">
      <xdr:nvSpPr>
        <xdr:cNvPr id="15" name="Right Arrow 14"/>
        <xdr:cNvSpPr/>
      </xdr:nvSpPr>
      <xdr:spPr>
        <a:xfrm rot="16200000">
          <a:off x="4968876" y="2143126"/>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486832</xdr:colOff>
      <xdr:row>0</xdr:row>
      <xdr:rowOff>52915</xdr:rowOff>
    </xdr:from>
    <xdr:to>
      <xdr:col>3</xdr:col>
      <xdr:colOff>800416</xdr:colOff>
      <xdr:row>4</xdr:row>
      <xdr:rowOff>83464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6749" y="52915"/>
          <a:ext cx="3657917" cy="792549"/>
        </a:xfrm>
        <a:prstGeom prst="rect">
          <a:avLst/>
        </a:prstGeom>
        <a:solidFill>
          <a:srgbClr val="006F51"/>
        </a:solidFill>
      </xdr:spPr>
    </xdr:pic>
    <xdr:clientData/>
  </xdr:twoCellAnchor>
  <xdr:oneCellAnchor>
    <xdr:from>
      <xdr:col>1</xdr:col>
      <xdr:colOff>1359421</xdr:colOff>
      <xdr:row>4</xdr:row>
      <xdr:rowOff>126999</xdr:rowOff>
    </xdr:from>
    <xdr:ext cx="2379177" cy="405432"/>
    <xdr:sp macro="" textlink="">
      <xdr:nvSpPr>
        <xdr:cNvPr id="4" name="TextBox 3">
          <a:hlinkClick xmlns:r="http://schemas.openxmlformats.org/officeDocument/2006/relationships" r:id="rId2"/>
        </xdr:cNvPr>
        <xdr:cNvSpPr txBox="1"/>
      </xdr:nvSpPr>
      <xdr:spPr>
        <a:xfrm>
          <a:off x="4079338" y="888999"/>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twoCellAnchor>
    <xdr:from>
      <xdr:col>1</xdr:col>
      <xdr:colOff>169333</xdr:colOff>
      <xdr:row>4</xdr:row>
      <xdr:rowOff>127002</xdr:rowOff>
    </xdr:from>
    <xdr:to>
      <xdr:col>1</xdr:col>
      <xdr:colOff>1217083</xdr:colOff>
      <xdr:row>6</xdr:row>
      <xdr:rowOff>137583</xdr:rowOff>
    </xdr:to>
    <xdr:sp macro="" textlink="">
      <xdr:nvSpPr>
        <xdr:cNvPr id="5" name="Right Arrow 4"/>
        <xdr:cNvSpPr/>
      </xdr:nvSpPr>
      <xdr:spPr>
        <a:xfrm>
          <a:off x="2889250" y="889002"/>
          <a:ext cx="1047750" cy="391581"/>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169332</xdr:colOff>
      <xdr:row>5</xdr:row>
      <xdr:rowOff>0</xdr:rowOff>
    </xdr:from>
    <xdr:to>
      <xdr:col>1</xdr:col>
      <xdr:colOff>1206499</xdr:colOff>
      <xdr:row>6</xdr:row>
      <xdr:rowOff>95250</xdr:rowOff>
    </xdr:to>
    <xdr:sp macro="" textlink="">
      <xdr:nvSpPr>
        <xdr:cNvPr id="2" name="TextBox 1"/>
        <xdr:cNvSpPr txBox="1"/>
      </xdr:nvSpPr>
      <xdr:spPr>
        <a:xfrm>
          <a:off x="2889249" y="952500"/>
          <a:ext cx="103716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2</xdr:col>
      <xdr:colOff>338667</xdr:colOff>
      <xdr:row>8</xdr:row>
      <xdr:rowOff>95250</xdr:rowOff>
    </xdr:from>
    <xdr:to>
      <xdr:col>2</xdr:col>
      <xdr:colOff>613833</xdr:colOff>
      <xdr:row>12</xdr:row>
      <xdr:rowOff>52917</xdr:rowOff>
    </xdr:to>
    <xdr:sp macro="" textlink="">
      <xdr:nvSpPr>
        <xdr:cNvPr id="7" name="TextBox 6"/>
        <xdr:cNvSpPr txBox="1"/>
      </xdr:nvSpPr>
      <xdr:spPr>
        <a:xfrm rot="16200000">
          <a:off x="4942416" y="2243668"/>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3</xdr:col>
      <xdr:colOff>338666</xdr:colOff>
      <xdr:row>8</xdr:row>
      <xdr:rowOff>95252</xdr:rowOff>
    </xdr:from>
    <xdr:to>
      <xdr:col>3</xdr:col>
      <xdr:colOff>613832</xdr:colOff>
      <xdr:row>12</xdr:row>
      <xdr:rowOff>52919</xdr:rowOff>
    </xdr:to>
    <xdr:sp macro="" textlink="">
      <xdr:nvSpPr>
        <xdr:cNvPr id="8" name="TextBox 7"/>
        <xdr:cNvSpPr txBox="1"/>
      </xdr:nvSpPr>
      <xdr:spPr>
        <a:xfrm rot="16200000">
          <a:off x="5990165" y="2243670"/>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867832</xdr:colOff>
      <xdr:row>0</xdr:row>
      <xdr:rowOff>190499</xdr:rowOff>
    </xdr:from>
    <xdr:to>
      <xdr:col>7</xdr:col>
      <xdr:colOff>407774</xdr:colOff>
      <xdr:row>5</xdr:row>
      <xdr:rowOff>30548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1499" y="190499"/>
          <a:ext cx="3667442" cy="792549"/>
        </a:xfrm>
        <a:prstGeom prst="rect">
          <a:avLst/>
        </a:prstGeom>
        <a:solidFill>
          <a:srgbClr val="006F51"/>
        </a:solidFill>
      </xdr:spPr>
    </xdr:pic>
    <xdr:clientData/>
  </xdr:twoCellAnchor>
  <xdr:oneCellAnchor>
    <xdr:from>
      <xdr:col>2</xdr:col>
      <xdr:colOff>6162</xdr:colOff>
      <xdr:row>1</xdr:row>
      <xdr:rowOff>52917</xdr:rowOff>
    </xdr:from>
    <xdr:ext cx="1627177" cy="718530"/>
    <xdr:sp macro="" textlink="">
      <xdr:nvSpPr>
        <xdr:cNvPr id="4" name="TextBox 3"/>
        <xdr:cNvSpPr txBox="1"/>
      </xdr:nvSpPr>
      <xdr:spPr>
        <a:xfrm>
          <a:off x="3413995" y="243417"/>
          <a:ext cx="1627177" cy="718530"/>
        </a:xfrm>
        <a:prstGeom prst="rect">
          <a:avLst/>
        </a:prstGeom>
        <a:solidFill>
          <a:schemeClr val="accent2">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ACTIVE</a:t>
          </a:r>
        </a:p>
        <a:p>
          <a:pPr algn="ctr"/>
          <a:r>
            <a:rPr lang="en-US" sz="2000" b="1">
              <a:solidFill>
                <a:srgbClr val="C00000"/>
              </a:solidFill>
            </a:rPr>
            <a:t>INGREDIENTS</a:t>
          </a:r>
        </a:p>
      </xdr:txBody>
    </xdr:sp>
    <xdr:clientData/>
  </xdr:oneCellAnchor>
  <xdr:oneCellAnchor>
    <xdr:from>
      <xdr:col>7</xdr:col>
      <xdr:colOff>613833</xdr:colOff>
      <xdr:row>2</xdr:row>
      <xdr:rowOff>0</xdr:rowOff>
    </xdr:from>
    <xdr:ext cx="2379177" cy="405432"/>
    <xdr:sp macro="" textlink="">
      <xdr:nvSpPr>
        <xdr:cNvPr id="5" name="TextBox 4">
          <a:hlinkClick xmlns:r="http://schemas.openxmlformats.org/officeDocument/2006/relationships" r:id="rId2"/>
        </xdr:cNvPr>
        <xdr:cNvSpPr txBox="1"/>
      </xdr:nvSpPr>
      <xdr:spPr>
        <a:xfrm>
          <a:off x="9525000" y="38100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190498</xdr:rowOff>
    </xdr:from>
    <xdr:to>
      <xdr:col>8</xdr:col>
      <xdr:colOff>963083</xdr:colOff>
      <xdr:row>5</xdr:row>
      <xdr:rowOff>30547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9500" y="190498"/>
          <a:ext cx="3651250" cy="792549"/>
        </a:xfrm>
        <a:prstGeom prst="rect">
          <a:avLst/>
        </a:prstGeom>
        <a:solidFill>
          <a:srgbClr val="006F51"/>
        </a:solidFill>
      </xdr:spPr>
    </xdr:pic>
    <xdr:clientData/>
  </xdr:twoCellAnchor>
  <xdr:oneCellAnchor>
    <xdr:from>
      <xdr:col>3</xdr:col>
      <xdr:colOff>251</xdr:colOff>
      <xdr:row>1</xdr:row>
      <xdr:rowOff>21167</xdr:rowOff>
    </xdr:from>
    <xdr:ext cx="1774846" cy="718530"/>
    <xdr:sp macro="" textlink="">
      <xdr:nvSpPr>
        <xdr:cNvPr id="5" name="TextBox 4"/>
        <xdr:cNvSpPr txBox="1"/>
      </xdr:nvSpPr>
      <xdr:spPr>
        <a:xfrm>
          <a:off x="4561668" y="211667"/>
          <a:ext cx="1774846" cy="718530"/>
        </a:xfrm>
        <a:prstGeom prst="rect">
          <a:avLst/>
        </a:prstGeom>
        <a:solidFill>
          <a:schemeClr val="accent6">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LABEL</a:t>
          </a:r>
        </a:p>
        <a:p>
          <a:pPr algn="ctr"/>
          <a:r>
            <a:rPr lang="en-US" sz="2000" b="1">
              <a:solidFill>
                <a:srgbClr val="C00000"/>
              </a:solidFill>
            </a:rPr>
            <a:t>INFORMATION</a:t>
          </a:r>
        </a:p>
      </xdr:txBody>
    </xdr:sp>
    <xdr:clientData/>
  </xdr:oneCellAnchor>
  <xdr:oneCellAnchor>
    <xdr:from>
      <xdr:col>9</xdr:col>
      <xdr:colOff>762251</xdr:colOff>
      <xdr:row>1</xdr:row>
      <xdr:rowOff>179917</xdr:rowOff>
    </xdr:from>
    <xdr:ext cx="2379177" cy="405432"/>
    <xdr:sp macro="" textlink="">
      <xdr:nvSpPr>
        <xdr:cNvPr id="4" name="TextBox 3">
          <a:hlinkClick xmlns:r="http://schemas.openxmlformats.org/officeDocument/2006/relationships" r:id="rId2"/>
        </xdr:cNvPr>
        <xdr:cNvSpPr txBox="1"/>
      </xdr:nvSpPr>
      <xdr:spPr>
        <a:xfrm>
          <a:off x="11705418" y="370417"/>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793748</xdr:colOff>
      <xdr:row>0</xdr:row>
      <xdr:rowOff>126999</xdr:rowOff>
    </xdr:from>
    <xdr:to>
      <xdr:col>5</xdr:col>
      <xdr:colOff>1198349</xdr:colOff>
      <xdr:row>4</xdr:row>
      <xdr:rowOff>157548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5165" y="126999"/>
          <a:ext cx="3664267" cy="792549"/>
        </a:xfrm>
        <a:prstGeom prst="rect">
          <a:avLst/>
        </a:prstGeom>
        <a:solidFill>
          <a:srgbClr val="006F51"/>
        </a:solidFill>
      </xdr:spPr>
    </xdr:pic>
    <xdr:clientData/>
  </xdr:twoCellAnchor>
  <xdr:oneCellAnchor>
    <xdr:from>
      <xdr:col>1</xdr:col>
      <xdr:colOff>413000</xdr:colOff>
      <xdr:row>0</xdr:row>
      <xdr:rowOff>74083</xdr:rowOff>
    </xdr:from>
    <xdr:ext cx="1774846" cy="718530"/>
    <xdr:sp macro="" textlink="">
      <xdr:nvSpPr>
        <xdr:cNvPr id="4" name="TextBox 3"/>
        <xdr:cNvSpPr txBox="1"/>
      </xdr:nvSpPr>
      <xdr:spPr>
        <a:xfrm>
          <a:off x="3132917" y="74083"/>
          <a:ext cx="1774846" cy="718530"/>
        </a:xfrm>
        <a:prstGeom prst="rect">
          <a:avLst/>
        </a:prstGeom>
        <a:solidFill>
          <a:schemeClr val="accent1">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PRODUCT</a:t>
          </a:r>
        </a:p>
        <a:p>
          <a:pPr algn="ctr"/>
          <a:r>
            <a:rPr lang="en-US" sz="2000" b="1">
              <a:solidFill>
                <a:srgbClr val="C00000"/>
              </a:solidFill>
            </a:rPr>
            <a:t>INFORMATION</a:t>
          </a:r>
        </a:p>
      </xdr:txBody>
    </xdr:sp>
    <xdr:clientData/>
  </xdr:oneCellAnchor>
  <xdr:oneCellAnchor>
    <xdr:from>
      <xdr:col>1</xdr:col>
      <xdr:colOff>148166</xdr:colOff>
      <xdr:row>4</xdr:row>
      <xdr:rowOff>148166</xdr:rowOff>
    </xdr:from>
    <xdr:ext cx="2379177" cy="405432"/>
    <xdr:sp macro="" textlink="">
      <xdr:nvSpPr>
        <xdr:cNvPr id="5" name="TextBox 4">
          <a:hlinkClick xmlns:r="http://schemas.openxmlformats.org/officeDocument/2006/relationships" r:id="rId2"/>
        </xdr:cNvPr>
        <xdr:cNvSpPr txBox="1"/>
      </xdr:nvSpPr>
      <xdr:spPr>
        <a:xfrm>
          <a:off x="2868083" y="910166"/>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275166</xdr:colOff>
      <xdr:row>1</xdr:row>
      <xdr:rowOff>201083</xdr:rowOff>
    </xdr:from>
    <xdr:ext cx="10699596" cy="405432"/>
    <xdr:sp macro="" textlink="">
      <xdr:nvSpPr>
        <xdr:cNvPr id="2" name="TextBox 1"/>
        <xdr:cNvSpPr txBox="1"/>
      </xdr:nvSpPr>
      <xdr:spPr>
        <a:xfrm>
          <a:off x="275166" y="402166"/>
          <a:ext cx="10699596" cy="405432"/>
        </a:xfrm>
        <a:prstGeom prst="rect">
          <a:avLst/>
        </a:prstGeom>
        <a:solidFill>
          <a:srgbClr val="FFFFFF">
            <a:alpha val="49804"/>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a:solidFill>
                <a:srgbClr val="C00000"/>
              </a:solidFill>
            </a:rPr>
            <a:t>THIS</a:t>
          </a:r>
          <a:r>
            <a:rPr lang="en-US" sz="2000" baseline="0">
              <a:solidFill>
                <a:srgbClr val="C00000"/>
              </a:solidFill>
            </a:rPr>
            <a:t> SHEET IS WHERE THE EDITING HAPPENS; DO NOT ATTEMPT TO EDIT ANY OF THE OTHER SHEETS</a:t>
          </a:r>
          <a:endParaRPr lang="en-US" sz="2000">
            <a:solidFill>
              <a:srgbClr val="C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93131</xdr:colOff>
      <xdr:row>1</xdr:row>
      <xdr:rowOff>139699</xdr:rowOff>
    </xdr:from>
    <xdr:to>
      <xdr:col>2</xdr:col>
      <xdr:colOff>1742332</xdr:colOff>
      <xdr:row>5</xdr:row>
      <xdr:rowOff>170248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3048" y="330199"/>
          <a:ext cx="3660034" cy="792549"/>
        </a:xfrm>
        <a:prstGeom prst="rect">
          <a:avLst/>
        </a:prstGeom>
        <a:solidFill>
          <a:srgbClr val="006F51"/>
        </a:solidFill>
      </xdr:spPr>
    </xdr:pic>
    <xdr:clientData/>
  </xdr:twoCellAnchor>
  <xdr:oneCellAnchor>
    <xdr:from>
      <xdr:col>1</xdr:col>
      <xdr:colOff>535884</xdr:colOff>
      <xdr:row>7</xdr:row>
      <xdr:rowOff>32808</xdr:rowOff>
    </xdr:from>
    <xdr:ext cx="2752358" cy="405432"/>
    <xdr:sp macro="" textlink="">
      <xdr:nvSpPr>
        <xdr:cNvPr id="3" name="TextBox 2">
          <a:hlinkClick xmlns:r="http://schemas.openxmlformats.org/officeDocument/2006/relationships" r:id="rId2"/>
        </xdr:cNvPr>
        <xdr:cNvSpPr txBox="1"/>
      </xdr:nvSpPr>
      <xdr:spPr>
        <a:xfrm>
          <a:off x="3255801" y="1376891"/>
          <a:ext cx="2752358"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twoCellAnchor>
    <xdr:from>
      <xdr:col>4</xdr:col>
      <xdr:colOff>296335</xdr:colOff>
      <xdr:row>0</xdr:row>
      <xdr:rowOff>158750</xdr:rowOff>
    </xdr:from>
    <xdr:to>
      <xdr:col>12</xdr:col>
      <xdr:colOff>63501</xdr:colOff>
      <xdr:row>9</xdr:row>
      <xdr:rowOff>21167</xdr:rowOff>
    </xdr:to>
    <xdr:sp macro="" textlink="">
      <xdr:nvSpPr>
        <xdr:cNvPr id="4" name="TextBox 3"/>
        <xdr:cNvSpPr txBox="1"/>
      </xdr:nvSpPr>
      <xdr:spPr>
        <a:xfrm>
          <a:off x="7387168" y="158750"/>
          <a:ext cx="4677833" cy="1672167"/>
        </a:xfrm>
        <a:prstGeom prst="rect">
          <a:avLst/>
        </a:prstGeom>
        <a:solidFill>
          <a:schemeClr val="bg2">
            <a:lumMod val="90000"/>
          </a:schemeClr>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Using the Single Product Sheet: </a:t>
          </a: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a:t>
          </a:r>
          <a:r>
            <a:rPr lang="en-US" sz="1200" baseline="0">
              <a:solidFill>
                <a:schemeClr val="dk1"/>
              </a:solidFill>
              <a:effectLst/>
              <a:latin typeface="+mn-lt"/>
              <a:ea typeface="+mn-ea"/>
              <a:cs typeface="+mn-cs"/>
            </a:rPr>
            <a:t> page contains all of </a:t>
          </a:r>
          <a:r>
            <a:rPr lang="en-US" sz="1200">
              <a:solidFill>
                <a:schemeClr val="dk1"/>
              </a:solidFill>
              <a:effectLst/>
              <a:latin typeface="+mn-lt"/>
              <a:ea typeface="+mn-ea"/>
              <a:cs typeface="+mn-cs"/>
            </a:rPr>
            <a:t>the information within the PSA Sanitizer Excel tool for one single sanitizer (active ingredients, labeled</a:t>
          </a:r>
          <a:r>
            <a:rPr lang="en-US" sz="1200" baseline="0">
              <a:solidFill>
                <a:schemeClr val="dk1"/>
              </a:solidFill>
              <a:effectLst/>
              <a:latin typeface="+mn-lt"/>
              <a:ea typeface="+mn-ea"/>
              <a:cs typeface="+mn-cs"/>
            </a:rPr>
            <a:t> uses</a:t>
          </a:r>
          <a:r>
            <a:rPr lang="en-US" sz="1200">
              <a:solidFill>
                <a:schemeClr val="dk1"/>
              </a:solidFill>
              <a:effectLst/>
              <a:latin typeface="+mn-lt"/>
              <a:ea typeface="+mn-ea"/>
              <a:cs typeface="+mn-cs"/>
            </a:rPr>
            <a:t>, and product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Select your sanitizer from the dropdown menu and the information will automatically show up under</a:t>
          </a:r>
          <a:r>
            <a:rPr lang="en-US" sz="1200" baseline="0">
              <a:solidFill>
                <a:schemeClr val="dk1"/>
              </a:solidFill>
              <a:effectLst/>
              <a:latin typeface="+mn-lt"/>
              <a:ea typeface="+mn-ea"/>
              <a:cs typeface="+mn-cs"/>
            </a:rPr>
            <a:t> each heading</a:t>
          </a:r>
          <a:r>
            <a:rPr lang="en-US" sz="12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product information sheet is formatted to print out in a convenient single-page format.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444500</xdr:colOff>
      <xdr:row>0</xdr:row>
      <xdr:rowOff>190498</xdr:rowOff>
    </xdr:from>
    <xdr:to>
      <xdr:col>11</xdr:col>
      <xdr:colOff>243416</xdr:colOff>
      <xdr:row>5</xdr:row>
      <xdr:rowOff>30547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4833" y="190498"/>
          <a:ext cx="3651250" cy="792549"/>
        </a:xfrm>
        <a:prstGeom prst="rect">
          <a:avLst/>
        </a:prstGeom>
        <a:solidFill>
          <a:srgbClr val="006F5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3.epa.gov/pesticides/chem_search/ppls/009150-00003-20180208.pdf" TargetMode="External"/><Relationship Id="rId13" Type="http://schemas.openxmlformats.org/officeDocument/2006/relationships/hyperlink" Target="https://www3.epa.gov/pesticides/chem_search/ppls/063838-00001-20180221.pdf" TargetMode="External"/><Relationship Id="rId18" Type="http://schemas.openxmlformats.org/officeDocument/2006/relationships/hyperlink" Target="https://www3.epa.gov/pesticides/chem_search/ppls/001677-00186-20170920.pdf" TargetMode="External"/><Relationship Id="rId26" Type="http://schemas.openxmlformats.org/officeDocument/2006/relationships/hyperlink" Target="https://www3.epa.gov/pesticides/chem_search/ppls/070299-00019-20170628.pdf" TargetMode="External"/><Relationship Id="rId3" Type="http://schemas.openxmlformats.org/officeDocument/2006/relationships/hyperlink" Target="https://www3.epa.gov/pesticides/chem_search/ppls/009150-00007-20180208.pdf" TargetMode="External"/><Relationship Id="rId21" Type="http://schemas.openxmlformats.org/officeDocument/2006/relationships/hyperlink" Target="https://www3.epa.gov/pesticides/chem_search/ppls/070299-00007-20170706.pdf" TargetMode="External"/><Relationship Id="rId7" Type="http://schemas.openxmlformats.org/officeDocument/2006/relationships/hyperlink" Target="https://www3.epa.gov/pesticides/chem_search/ppls/063838-00002-20180709.pdf" TargetMode="External"/><Relationship Id="rId12" Type="http://schemas.openxmlformats.org/officeDocument/2006/relationships/hyperlink" Target="https://www3.epa.gov/pesticides/chem_search/ppls/054289-00004-20170327.pdf" TargetMode="External"/><Relationship Id="rId17" Type="http://schemas.openxmlformats.org/officeDocument/2006/relationships/hyperlink" Target="https://www3.epa.gov/pesticides/chem_search/ppls/065402-00003-20170626.pdf" TargetMode="External"/><Relationship Id="rId25" Type="http://schemas.openxmlformats.org/officeDocument/2006/relationships/hyperlink" Target="https://www3.epa.gov/pesticides/chem_search/ppls/070299-00018-20171122.pdf" TargetMode="External"/><Relationship Id="rId2" Type="http://schemas.openxmlformats.org/officeDocument/2006/relationships/hyperlink" Target="https://www3.epa.gov/pesticides/chem_search/ppls/009150-00008-20180123.pdf" TargetMode="External"/><Relationship Id="rId16" Type="http://schemas.openxmlformats.org/officeDocument/2006/relationships/hyperlink" Target="https://www3.epa.gov/pesticides/chem_search/ppls/001677-00052-20180305.pdf" TargetMode="External"/><Relationship Id="rId20" Type="http://schemas.openxmlformats.org/officeDocument/2006/relationships/hyperlink" Target="https://www3.epa.gov/pesticides/chem_search/ppls/009359-00002-20170227.pdf" TargetMode="External"/><Relationship Id="rId29" Type="http://schemas.openxmlformats.org/officeDocument/2006/relationships/vmlDrawing" Target="../drawings/vmlDrawing1.vml"/><Relationship Id="rId1" Type="http://schemas.openxmlformats.org/officeDocument/2006/relationships/hyperlink" Target="https://www3.epa.gov/pesticides/chem_search/ppls/005813-00100-20171208.pdf" TargetMode="External"/><Relationship Id="rId6" Type="http://schemas.openxmlformats.org/officeDocument/2006/relationships/hyperlink" Target="https://www3.epa.gov/pesticides/chem_search/ppls/072315-00006-20170517.pdf" TargetMode="External"/><Relationship Id="rId11" Type="http://schemas.openxmlformats.org/officeDocument/2006/relationships/hyperlink" Target="https://www3.epa.gov/pesticides/chem_search/ppls/054289-00003-20180508.pdf" TargetMode="External"/><Relationship Id="rId24" Type="http://schemas.openxmlformats.org/officeDocument/2006/relationships/hyperlink" Target="https://www3.epa.gov/pesticides/chem_search/ppls/070299-00026-20180507.pdf" TargetMode="External"/><Relationship Id="rId5" Type="http://schemas.openxmlformats.org/officeDocument/2006/relationships/hyperlink" Target="https://www3.epa.gov/pesticides/chem_search/ppls/001677-00234-20171031.pdf" TargetMode="External"/><Relationship Id="rId15" Type="http://schemas.openxmlformats.org/officeDocument/2006/relationships/hyperlink" Target="https://www3.epa.gov/pesticides/chem_search/ppls/071094-00002-20170310.pdf" TargetMode="External"/><Relationship Id="rId23" Type="http://schemas.openxmlformats.org/officeDocument/2006/relationships/hyperlink" Target="https://www3.epa.gov/pesticides/chem_search/ppls/074986-00004-20170619.pdf" TargetMode="External"/><Relationship Id="rId28" Type="http://schemas.openxmlformats.org/officeDocument/2006/relationships/drawing" Target="../drawings/drawing5.xml"/><Relationship Id="rId10" Type="http://schemas.openxmlformats.org/officeDocument/2006/relationships/hyperlink" Target="https://www3.epa.gov/pesticides/chem_search/ppls/001677-00129-20170720.pdf" TargetMode="External"/><Relationship Id="rId19" Type="http://schemas.openxmlformats.org/officeDocument/2006/relationships/hyperlink" Target="https://www3.epa.gov/pesticides/chem_search/ppls/001677-00164-20170816.pdf" TargetMode="External"/><Relationship Id="rId4" Type="http://schemas.openxmlformats.org/officeDocument/2006/relationships/hyperlink" Target="https://www3.epa.gov/pesticides/chem_search/ppls/009150-00002-20171005.pdf" TargetMode="External"/><Relationship Id="rId9" Type="http://schemas.openxmlformats.org/officeDocument/2006/relationships/hyperlink" Target="https://www3.epa.gov/pesticides/chem_search/ppls/010324-00214-20171018.pdf" TargetMode="External"/><Relationship Id="rId14" Type="http://schemas.openxmlformats.org/officeDocument/2006/relationships/hyperlink" Target="https://www3.epa.gov/pesticides/chem_search/ppls/063838-00020-20180315.pdf" TargetMode="External"/><Relationship Id="rId22" Type="http://schemas.openxmlformats.org/officeDocument/2006/relationships/hyperlink" Target="https://www3.epa.gov/pesticides/chem_search/ppls/074986-00005-20170724.pdf" TargetMode="External"/><Relationship Id="rId27" Type="http://schemas.openxmlformats.org/officeDocument/2006/relationships/printerSettings" Target="../printerSettings/printerSettings5.bin"/><Relationship Id="rId30"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5"/>
  <sheetViews>
    <sheetView showGridLines="0" showRowColHeaders="0" tabSelected="1" zoomScale="90" zoomScaleNormal="90" workbookViewId="0">
      <pane xSplit="1" ySplit="8" topLeftCell="B9" activePane="bottomRight" state="frozen"/>
      <selection activeCell="D8" sqref="D8"/>
      <selection pane="topRight" activeCell="D8" sqref="D8"/>
      <selection pane="bottomLeft" activeCell="D8" sqref="D8"/>
      <selection pane="bottomRight" activeCell="A8" sqref="A8"/>
    </sheetView>
  </sheetViews>
  <sheetFormatPr defaultColWidth="9.109375" defaultRowHeight="14.4" x14ac:dyDescent="0.3"/>
  <cols>
    <col min="1" max="1" width="40.6640625" style="75" customWidth="1"/>
    <col min="2" max="2" width="34.44140625" style="76" customWidth="1"/>
    <col min="3" max="5" width="15.6640625" style="77" customWidth="1"/>
  </cols>
  <sheetData>
    <row r="1" spans="1:5" x14ac:dyDescent="0.3">
      <c r="A1" s="62" t="str">
        <f>"Last revised: "&amp;MONTH('Full Database'!$B$1)&amp;"/"&amp;DAY('Full Database'!$B$1)&amp;"/"&amp;YEAR('Full Database'!$B$1)</f>
        <v>Last revised: 9/6/2018</v>
      </c>
      <c r="B1"/>
      <c r="C1" s="16"/>
      <c r="D1" s="16"/>
      <c r="E1" s="16"/>
    </row>
    <row r="2" spans="1:5" x14ac:dyDescent="0.3">
      <c r="A2" s="406" t="s">
        <v>335</v>
      </c>
      <c r="B2"/>
      <c r="C2" s="16"/>
      <c r="D2" s="16"/>
      <c r="E2" s="16"/>
    </row>
    <row r="3" spans="1:5" x14ac:dyDescent="0.3">
      <c r="A3" s="406"/>
      <c r="B3"/>
      <c r="C3" s="16"/>
      <c r="D3" s="16"/>
      <c r="E3" s="16"/>
    </row>
    <row r="4" spans="1:5" x14ac:dyDescent="0.3">
      <c r="A4" s="406"/>
      <c r="B4"/>
      <c r="C4" s="16"/>
      <c r="D4" s="16"/>
      <c r="E4" s="16"/>
    </row>
    <row r="5" spans="1:5" x14ac:dyDescent="0.3">
      <c r="A5" s="406"/>
      <c r="B5"/>
      <c r="C5" s="16"/>
      <c r="D5" s="16"/>
      <c r="E5" s="16"/>
    </row>
    <row r="6" spans="1:5" x14ac:dyDescent="0.3">
      <c r="A6" s="406"/>
      <c r="B6"/>
      <c r="C6" s="16"/>
      <c r="D6" s="16"/>
      <c r="E6" s="16"/>
    </row>
    <row r="7" spans="1:5" ht="15" thickBot="1" x14ac:dyDescent="0.35">
      <c r="A7" s="2"/>
      <c r="B7"/>
      <c r="C7" s="16"/>
      <c r="D7"/>
      <c r="E7" s="16"/>
    </row>
    <row r="8" spans="1:5" ht="31.8" thickBot="1" x14ac:dyDescent="0.35">
      <c r="A8" s="63" t="str">
        <f>+'Full Database'!A3</f>
        <v>Trade Name</v>
      </c>
      <c r="B8" s="238" t="str">
        <f>+'Full Database'!B3</f>
        <v>Other Trade Names</v>
      </c>
      <c r="C8" s="402" t="s">
        <v>51</v>
      </c>
      <c r="D8" s="401" t="s">
        <v>52</v>
      </c>
      <c r="E8" s="400" t="s">
        <v>53</v>
      </c>
    </row>
    <row r="9" spans="1:5" x14ac:dyDescent="0.3">
      <c r="A9" s="64" t="str">
        <f>+'Full Database'!A4</f>
        <v>Accutab</v>
      </c>
      <c r="B9" s="239" t="str">
        <f>+'Full Database'!B4</f>
        <v>PPG Calcium Hypochlorite Tablets</v>
      </c>
      <c r="C9" s="235"/>
      <c r="D9" s="69"/>
      <c r="E9" s="70"/>
    </row>
    <row r="10" spans="1:5" ht="43.2" x14ac:dyDescent="0.3">
      <c r="A10" s="65" t="str">
        <f>+'Full Database'!A5</f>
        <v>Adox 3125</v>
      </c>
      <c r="B10" s="240" t="str">
        <f>+'Full Database'!B5</f>
        <v>Adox 8125
Adox BCD-25
Aseptrol 8125</v>
      </c>
      <c r="C10" s="236"/>
      <c r="D10" s="71"/>
      <c r="E10" s="72"/>
    </row>
    <row r="11" spans="1:5" x14ac:dyDescent="0.3">
      <c r="A11" s="65" t="str">
        <f>+'Full Database'!A6</f>
        <v>Adox 750</v>
      </c>
      <c r="B11" s="240" t="str">
        <f>+'Full Database'!B6</f>
        <v>Adox BCD-7.5</v>
      </c>
      <c r="C11" s="236"/>
      <c r="D11" s="71"/>
      <c r="E11" s="72"/>
    </row>
    <row r="12" spans="1:5" x14ac:dyDescent="0.3">
      <c r="A12" s="65" t="str">
        <f>+'Full Database'!A7</f>
        <v>Agchlor 310</v>
      </c>
      <c r="B12" s="240" t="str">
        <f>+'Full Database'!B7</f>
        <v>Agchlor 310F</v>
      </c>
      <c r="C12" s="236"/>
      <c r="D12" s="71"/>
      <c r="E12" s="72"/>
    </row>
    <row r="13" spans="1:5" ht="28.8" x14ac:dyDescent="0.3">
      <c r="A13" s="65" t="str">
        <f>+'Full Database'!A8</f>
        <v>Alpet D2</v>
      </c>
      <c r="B13" s="240" t="str">
        <f>+'Full Database'!B8</f>
        <v>Alpet D2 Surface Sanitizer
Alpet Surface Sanitizer D2</v>
      </c>
      <c r="C13" s="236"/>
      <c r="D13" s="71"/>
      <c r="E13" s="72"/>
    </row>
    <row r="14" spans="1:5" ht="28.8" x14ac:dyDescent="0.3">
      <c r="A14" s="65" t="str">
        <f>+'Full Database'!A9</f>
        <v>Anthium Dioxcide</v>
      </c>
      <c r="B14" s="240" t="str">
        <f>+'Full Database'!B9</f>
        <v>Anthium Dioxcide 
stabilized chlorine dioxide</v>
      </c>
      <c r="C14" s="236"/>
      <c r="D14" s="71"/>
      <c r="E14" s="72"/>
    </row>
    <row r="15" spans="1:5" x14ac:dyDescent="0.3">
      <c r="A15" s="65" t="str">
        <f>+'Full Database'!A10</f>
        <v>Antimicrobial Fruit and Vegetable Treatment</v>
      </c>
      <c r="B15" s="240" t="str">
        <f>+'Full Database'!B10</f>
        <v>None</v>
      </c>
      <c r="C15" s="236"/>
      <c r="D15" s="71"/>
      <c r="E15" s="72"/>
    </row>
    <row r="16" spans="1:5" ht="28.8" x14ac:dyDescent="0.3">
      <c r="A16" s="65" t="str">
        <f>+'Full Database'!A11</f>
        <v>Bacticide</v>
      </c>
      <c r="B16" s="240" t="str">
        <f>+'Full Database'!B11</f>
        <v>Sodium Hypochlorite - 12.5
Hypure Sodium Hypochlorite 12.5</v>
      </c>
      <c r="C16" s="236"/>
      <c r="D16" s="71"/>
      <c r="E16" s="72"/>
    </row>
    <row r="17" spans="1:5" ht="28.8" x14ac:dyDescent="0.3">
      <c r="A17" s="65" t="str">
        <f>+'Full Database'!A12</f>
        <v>BioSide HS 15%</v>
      </c>
      <c r="B17" s="240" t="str">
        <f>+'Full Database'!B12</f>
        <v>Pentagreen 15%
Peragreen WW</v>
      </c>
      <c r="C17" s="236"/>
      <c r="D17" s="71"/>
      <c r="E17" s="72"/>
    </row>
    <row r="18" spans="1:5" x14ac:dyDescent="0.3">
      <c r="A18" s="65" t="str">
        <f>+'Full Database'!A13</f>
        <v>Bromicide 4000</v>
      </c>
      <c r="B18" s="240" t="str">
        <f>+'Full Database'!B13</f>
        <v>N/A</v>
      </c>
      <c r="C18" s="236"/>
      <c r="D18" s="71"/>
      <c r="E18" s="72"/>
    </row>
    <row r="19" spans="1:5" ht="28.8" x14ac:dyDescent="0.3">
      <c r="A19" s="65" t="str">
        <f>+'Full Database'!A14</f>
        <v>Bromide Plus</v>
      </c>
      <c r="B19" s="240" t="str">
        <f>+'Full Database'!B14</f>
        <v>AZURE® Deluxe Algae Controller
Crystal® Blue</v>
      </c>
      <c r="C19" s="236"/>
      <c r="D19" s="71"/>
      <c r="E19" s="72"/>
    </row>
    <row r="20" spans="1:5" x14ac:dyDescent="0.3">
      <c r="A20" s="65" t="str">
        <f>+'Full Database'!A15</f>
        <v>Busan 6040</v>
      </c>
      <c r="B20" s="240" t="str">
        <f>+'Full Database'!B15</f>
        <v>N/A</v>
      </c>
      <c r="C20" s="236"/>
      <c r="D20" s="71"/>
      <c r="E20" s="72"/>
    </row>
    <row r="21" spans="1:5" x14ac:dyDescent="0.3">
      <c r="A21" s="65" t="str">
        <f>+'Full Database'!A16</f>
        <v>Carnebon 200</v>
      </c>
      <c r="B21" s="240" t="str">
        <f>+'Full Database'!B16</f>
        <v xml:space="preserve">Anthium BCD-200  </v>
      </c>
      <c r="C21" s="236"/>
      <c r="D21" s="71"/>
      <c r="E21" s="72"/>
    </row>
    <row r="22" spans="1:5" ht="100.8" x14ac:dyDescent="0.3">
      <c r="A22" s="65" t="str">
        <f>+'Full Database'!A17</f>
        <v>CLB</v>
      </c>
      <c r="B22" s="240" t="str">
        <f>+'Full Database'!B17</f>
        <v>Clorox Regular Bleach 2
Clorox Mold Attacker 
Clorox Mold Blaster
Clorox Mold Destroyer
Clorox Mold Eliminator
Clorox Mold Killer
Clorox Mold Remover</v>
      </c>
      <c r="C22" s="236"/>
      <c r="D22" s="71"/>
      <c r="E22" s="72"/>
    </row>
    <row r="23" spans="1:5" ht="28.8" x14ac:dyDescent="0.3">
      <c r="A23" s="65" t="str">
        <f>+'Full Database'!A18</f>
        <v>CLB I</v>
      </c>
      <c r="B23" s="240" t="str">
        <f>+'Full Database'!B18</f>
        <v>Clorox Germicidal Bleach 3
Clorox Performance Bleach 1</v>
      </c>
      <c r="C23" s="236"/>
      <c r="D23" s="71"/>
      <c r="E23" s="72"/>
    </row>
    <row r="24" spans="1:5" x14ac:dyDescent="0.3">
      <c r="A24" s="65" t="str">
        <f>+'Full Database'!A19</f>
        <v>Di-Oxy Solv</v>
      </c>
      <c r="B24" s="240" t="str">
        <f>+'Full Database'!B19</f>
        <v>N/A</v>
      </c>
      <c r="C24" s="236"/>
      <c r="D24" s="71"/>
      <c r="E24" s="72"/>
    </row>
    <row r="25" spans="1:5" x14ac:dyDescent="0.3">
      <c r="A25" s="65" t="str">
        <f>+'Full Database'!A20</f>
        <v>Dixichlor Lite</v>
      </c>
      <c r="B25" s="240" t="str">
        <f>+'Full Database'!B20</f>
        <v>N/A</v>
      </c>
      <c r="C25" s="236"/>
      <c r="D25" s="71"/>
      <c r="E25" s="72"/>
    </row>
    <row r="26" spans="1:5" ht="57.6" x14ac:dyDescent="0.3">
      <c r="A26" s="65" t="str">
        <f>+'Full Database'!A21</f>
        <v>ECR Calcium Hypochlorite AST (Aquafit)</v>
      </c>
      <c r="B26" s="240" t="str">
        <f>+'Full Database'!B21</f>
        <v>Aquafit AS1
Aquafit AS3
ECR Aquachlor AS1
ECR Aquachlor AS3</v>
      </c>
      <c r="C26" s="236"/>
      <c r="D26" s="71"/>
      <c r="E26" s="72"/>
    </row>
    <row r="27" spans="1:5" ht="43.2" x14ac:dyDescent="0.3">
      <c r="A27" s="65" t="str">
        <f>+'Full Database'!A22</f>
        <v xml:space="preserve">ECR Calcium Hypochlorite granules </v>
      </c>
      <c r="B27" s="240" t="str">
        <f>+'Full Database'!B22</f>
        <v>Aquafit
ECR Aquachlor
DPG Agchlor</v>
      </c>
      <c r="C27" s="236"/>
      <c r="D27" s="71"/>
      <c r="E27" s="72"/>
    </row>
    <row r="28" spans="1:5" x14ac:dyDescent="0.3">
      <c r="A28" s="65" t="str">
        <f>+'Full Database'!A23</f>
        <v>ECR Calcium Hypochlorite T</v>
      </c>
      <c r="B28" s="240" t="str">
        <f>+'Full Database'!B23</f>
        <v>N/A</v>
      </c>
      <c r="C28" s="236"/>
      <c r="D28" s="71"/>
      <c r="E28" s="72"/>
    </row>
    <row r="29" spans="1:5" x14ac:dyDescent="0.3">
      <c r="A29" s="65" t="str">
        <f>+'Full Database'!A24</f>
        <v>Freshgard 72</v>
      </c>
      <c r="B29" s="240" t="str">
        <f>+'Full Database'!B24</f>
        <v>N/A</v>
      </c>
      <c r="C29" s="236"/>
      <c r="D29" s="71"/>
      <c r="E29" s="72"/>
    </row>
    <row r="30" spans="1:5" ht="43.2" x14ac:dyDescent="0.3">
      <c r="A30" s="65" t="str">
        <f>+'Full Database'!A25</f>
        <v xml:space="preserve">HTH Dry Chlorinator Tablets for Swimming Pools </v>
      </c>
      <c r="B30" s="240" t="str">
        <f>+'Full Database'!B25</f>
        <v>DryTec Calcium Hypochlorite Briquettes
CCH Calcium Hypochlorite Tablets
HTH Poolife Active Cleaning</v>
      </c>
      <c r="C30" s="236"/>
      <c r="D30" s="71"/>
      <c r="E30" s="72"/>
    </row>
    <row r="31" spans="1:5" x14ac:dyDescent="0.3">
      <c r="A31" s="65" t="str">
        <f>+'Full Database'!A26</f>
        <v>Hypo 150</v>
      </c>
      <c r="B31" s="240" t="str">
        <f>+'Full Database'!B26</f>
        <v>N/A</v>
      </c>
      <c r="C31" s="236"/>
      <c r="D31" s="71"/>
      <c r="E31" s="72"/>
    </row>
    <row r="32" spans="1:5" ht="57.6" x14ac:dyDescent="0.3">
      <c r="A32" s="65" t="str">
        <f>+'Full Database'!A27</f>
        <v>Induclor Calcium Hypochlorite Granules</v>
      </c>
      <c r="B32" s="240" t="str">
        <f>+'Full Database'!B27</f>
        <v>Incredipool Calcium Hypochlorite Granules
Americhlor Calcium Hypochlorite Granules</v>
      </c>
      <c r="C32" s="236"/>
      <c r="D32" s="71"/>
      <c r="E32" s="72"/>
    </row>
    <row r="33" spans="1:5" x14ac:dyDescent="0.3">
      <c r="A33" s="65" t="str">
        <f>+'Full Database'!A28</f>
        <v>Liquichlor 12.5% Solution</v>
      </c>
      <c r="B33" s="240" t="str">
        <f>+'Full Database'!B28</f>
        <v>Supershock</v>
      </c>
      <c r="C33" s="236"/>
      <c r="D33" s="71"/>
      <c r="E33" s="72"/>
    </row>
    <row r="34" spans="1:5" x14ac:dyDescent="0.3">
      <c r="A34" s="65" t="str">
        <f>+'Full Database'!A29</f>
        <v>Lonza Formulation S-21F</v>
      </c>
      <c r="B34" s="240" t="str">
        <f>+'Full Database'!B29</f>
        <v>Simple Green D</v>
      </c>
      <c r="C34" s="236"/>
      <c r="D34" s="71"/>
      <c r="E34" s="72"/>
    </row>
    <row r="35" spans="1:5" x14ac:dyDescent="0.3">
      <c r="A35" s="65" t="str">
        <f>+'Full Database'!A30</f>
        <v>Maguard 5626</v>
      </c>
      <c r="B35" s="240" t="str">
        <f>+'Full Database'!B30</f>
        <v>N/A</v>
      </c>
      <c r="C35" s="236"/>
      <c r="D35" s="71"/>
      <c r="E35" s="72"/>
    </row>
    <row r="36" spans="1:5" x14ac:dyDescent="0.3">
      <c r="A36" s="65" t="str">
        <f>+'Full Database'!A31</f>
        <v>Olin Chlorine</v>
      </c>
      <c r="B36" s="240" t="str">
        <f>+'Full Database'!B31</f>
        <v>N/A</v>
      </c>
      <c r="C36" s="236"/>
      <c r="D36" s="71"/>
      <c r="E36" s="72"/>
    </row>
    <row r="37" spans="1:5" ht="28.8" x14ac:dyDescent="0.3">
      <c r="A37" s="65" t="str">
        <f>+'Full Database'!A32</f>
        <v>Oxidate Broad Spectrum Bactericide/Fungicide</v>
      </c>
      <c r="B37" s="240" t="str">
        <f>+'Full Database'!B32</f>
        <v>N/A</v>
      </c>
      <c r="C37" s="236"/>
      <c r="D37" s="71"/>
      <c r="E37" s="72"/>
    </row>
    <row r="38" spans="1:5" ht="28.8" x14ac:dyDescent="0.3">
      <c r="A38" s="65" t="str">
        <f>+'Full Database'!A33</f>
        <v>Oxine</v>
      </c>
      <c r="B38" s="240" t="str">
        <f>+'Full Database'!B33</f>
        <v>Respicide GP Disinfecting Solution
Biovex</v>
      </c>
      <c r="C38" s="236"/>
      <c r="D38" s="71"/>
      <c r="E38" s="72"/>
    </row>
    <row r="39" spans="1:5" ht="57.6" x14ac:dyDescent="0.3">
      <c r="A39" s="65" t="str">
        <f>+'Full Database'!A34</f>
        <v>Oxonia Active</v>
      </c>
      <c r="B39" s="240" t="str">
        <f>+'Full Database'!B34</f>
        <v>Klenz Active
Deptil PA5
Perasan B
Peracid V</v>
      </c>
      <c r="C39" s="236"/>
      <c r="D39" s="71"/>
      <c r="E39" s="72"/>
    </row>
    <row r="40" spans="1:5" x14ac:dyDescent="0.3">
      <c r="A40" s="65" t="str">
        <f>+'Full Database'!A35</f>
        <v>Pac-chlor 12.5%</v>
      </c>
      <c r="B40" s="240" t="str">
        <f>+'Full Database'!B35</f>
        <v>N/A</v>
      </c>
      <c r="C40" s="236"/>
      <c r="D40" s="71"/>
      <c r="E40" s="72"/>
    </row>
    <row r="41" spans="1:5" x14ac:dyDescent="0.3">
      <c r="A41" s="65" t="str">
        <f>+'Full Database'!A36</f>
        <v>Peraclean 15</v>
      </c>
      <c r="B41" s="240" t="str">
        <f>+'Full Database'!B36</f>
        <v>N/A</v>
      </c>
      <c r="C41" s="236"/>
      <c r="D41" s="71"/>
      <c r="E41" s="72"/>
    </row>
    <row r="42" spans="1:5" x14ac:dyDescent="0.3">
      <c r="A42" s="65" t="str">
        <f>+'Full Database'!A37</f>
        <v>Peraclean 5</v>
      </c>
      <c r="B42" s="240" t="str">
        <f>+'Full Database'!B37</f>
        <v>N/A</v>
      </c>
      <c r="C42" s="236"/>
      <c r="D42" s="71"/>
      <c r="E42" s="72"/>
    </row>
    <row r="43" spans="1:5" ht="57.6" x14ac:dyDescent="0.3">
      <c r="A43" s="65" t="str">
        <f>+'Full Database'!A38</f>
        <v>Perasan A</v>
      </c>
      <c r="B43" s="240" t="str">
        <f>+'Full Database'!B38</f>
        <v>Peragreen 5.6%
Bioside HS 5%
Doom
Oxysan</v>
      </c>
      <c r="C43" s="236"/>
      <c r="D43" s="71"/>
      <c r="E43" s="72"/>
    </row>
    <row r="44" spans="1:5" x14ac:dyDescent="0.3">
      <c r="A44" s="65" t="str">
        <f>+'Full Database'!A39</f>
        <v>Perasan C-5</v>
      </c>
      <c r="B44" s="240" t="str">
        <f>+'Full Database'!B39</f>
        <v>N/A</v>
      </c>
      <c r="C44" s="236"/>
      <c r="D44" s="71"/>
      <c r="E44" s="72"/>
    </row>
    <row r="45" spans="1:5" ht="28.8" x14ac:dyDescent="0.3">
      <c r="A45" s="65" t="str">
        <f>+'Full Database'!A40</f>
        <v>Perasan OG</v>
      </c>
      <c r="B45" s="240" t="str">
        <f>+'Full Database'!B40</f>
        <v>Peragreeen 22 ww
Peragreen 22</v>
      </c>
      <c r="C45" s="236"/>
      <c r="D45" s="71"/>
      <c r="E45" s="72"/>
    </row>
    <row r="46" spans="1:5" x14ac:dyDescent="0.3">
      <c r="A46" s="65" t="str">
        <f>+'Full Database'!A41</f>
        <v>PerOx Extreme</v>
      </c>
      <c r="B46" s="240" t="str">
        <f>+'Full Database'!B41</f>
        <v>Per-Ox F&amp;V</v>
      </c>
      <c r="C46" s="236"/>
      <c r="D46" s="71"/>
      <c r="E46" s="72"/>
    </row>
    <row r="47" spans="1:5" ht="43.2" x14ac:dyDescent="0.3">
      <c r="A47" s="65" t="str">
        <f>+'Full Database'!A42</f>
        <v>PPG 70 CAL Hypo Granules</v>
      </c>
      <c r="B47" s="240" t="str">
        <f>+'Full Database'!B42</f>
        <v>Zappit 73
Induclor 70
Incredipool 73</v>
      </c>
      <c r="C47" s="236"/>
      <c r="D47" s="71"/>
      <c r="E47" s="72"/>
    </row>
    <row r="48" spans="1:5" x14ac:dyDescent="0.3">
      <c r="A48" s="65" t="str">
        <f>+'Full Database'!A43</f>
        <v xml:space="preserve">Pro-san L </v>
      </c>
      <c r="B48" s="240" t="str">
        <f>+'Full Database'!B43</f>
        <v>N/A</v>
      </c>
      <c r="C48" s="236"/>
      <c r="D48" s="71"/>
      <c r="E48" s="72"/>
    </row>
    <row r="49" spans="1:5" ht="158.4" x14ac:dyDescent="0.3">
      <c r="A49" s="65" t="str">
        <f>+'Full Database'!A44</f>
        <v>Puma</v>
      </c>
      <c r="B49" s="240" t="str">
        <f>+'Full Database'!B44</f>
        <v>Concentrated Clorox Germicidal Bleach1
Clorox Germicidal Bleach2
Clorox Regular-Bleach1
Clorox Multi-Purpose Bleach1
Concentrated Clorox Multi-purpose Bleach1
Clorox Disinfecting Bleach1
Concentrated Clorox Disinfecting Bleach1
Concentrated Clorox Regular-Bleach</v>
      </c>
      <c r="C49" s="236"/>
      <c r="D49" s="71"/>
      <c r="E49" s="72"/>
    </row>
    <row r="50" spans="1:5" ht="100.8" x14ac:dyDescent="0.3">
      <c r="A50" s="65" t="str">
        <f>+'Full Database'!A45</f>
        <v>Pure Bright Germicidal Ultra Bleach</v>
      </c>
      <c r="B50" s="240" t="str">
        <f>+'Full Database'!B45</f>
        <v>Hi-Lex Ultra Bleach
Red Max Germicidal Bleach
Germicidal Bleach
Bleach Regular
Pure Power Regular Bleach
Top Job Bleach
Hi-Lex Bleach Regular Scent</v>
      </c>
      <c r="C50" s="236"/>
      <c r="D50" s="71"/>
      <c r="E50" s="72"/>
    </row>
    <row r="51" spans="1:5" ht="43.2" x14ac:dyDescent="0.3">
      <c r="A51" s="65" t="str">
        <f>+'Full Database'!A46</f>
        <v>Re-Ox</v>
      </c>
      <c r="B51" s="240" t="str">
        <f>+'Full Database'!B46</f>
        <v>Re-Ox Deposit Control Disinfectant
Clearitas 350
Clearitas 450</v>
      </c>
      <c r="C51" s="236"/>
      <c r="D51" s="71"/>
      <c r="E51" s="72"/>
    </row>
    <row r="52" spans="1:5" x14ac:dyDescent="0.3">
      <c r="A52" s="65" t="str">
        <f>+'Full Database'!A47</f>
        <v>Sanidate 12.0</v>
      </c>
      <c r="B52" s="240" t="str">
        <f>+'Full Database'!B47</f>
        <v>N/A</v>
      </c>
      <c r="C52" s="236"/>
      <c r="D52" s="71"/>
      <c r="E52" s="72"/>
    </row>
    <row r="53" spans="1:5" x14ac:dyDescent="0.3">
      <c r="A53" s="65" t="str">
        <f>+'Full Database'!A48</f>
        <v>SaniDate 15.0</v>
      </c>
      <c r="B53" s="240" t="str">
        <f>+'Full Database'!B48</f>
        <v>N/A</v>
      </c>
      <c r="C53" s="236"/>
      <c r="D53" s="71"/>
      <c r="E53" s="72"/>
    </row>
    <row r="54" spans="1:5" ht="72" x14ac:dyDescent="0.3">
      <c r="A54" s="65" t="str">
        <f>+'Full Database'!A49</f>
        <v>Sanidate 5.0</v>
      </c>
      <c r="B54" s="240" t="str">
        <f>+'Full Database'!B49</f>
        <v>Storox 5.0 Post Harvest Treatment
Greenclean Max Algaecide
Greenclean Liquid 5.0
Greenclean WTO
Sanidate WTO</v>
      </c>
      <c r="C54" s="236"/>
      <c r="D54" s="71"/>
      <c r="E54" s="72"/>
    </row>
    <row r="55" spans="1:5" ht="72" x14ac:dyDescent="0.3">
      <c r="A55" s="65" t="str">
        <f>+'Full Database'!A50</f>
        <v xml:space="preserve">Sanidate Ready to Use </v>
      </c>
      <c r="B55" s="240" t="str">
        <f>+'Full Database'!B50</f>
        <v>Zerotol Ready to Use
Oxidate Ready to Use
Sanidate Fruit and Vegetable Wash
Biosafe Fruit and Vegetable Wash
Biosafe Disease Control RTU</v>
      </c>
      <c r="C55" s="236"/>
      <c r="D55" s="71"/>
      <c r="E55" s="72"/>
    </row>
    <row r="56" spans="1:5" ht="43.2" x14ac:dyDescent="0.3">
      <c r="A56" s="65" t="str">
        <f>+'Full Database'!A51</f>
        <v>Selectrocide 2L500</v>
      </c>
      <c r="B56" s="240" t="str">
        <f>+'Full Database'!B51</f>
        <v>Selective Micro Clean-Alpha
Selectrocide Pouch 200 MG Abridged
Clo2bber 100 Abridged</v>
      </c>
      <c r="C56" s="236"/>
      <c r="D56" s="71"/>
      <c r="E56" s="72"/>
    </row>
    <row r="57" spans="1:5" ht="57.6" x14ac:dyDescent="0.3">
      <c r="A57" s="65" t="str">
        <f>+'Full Database'!A52</f>
        <v>Selectrocide 5G</v>
      </c>
      <c r="B57" s="240" t="str">
        <f>+'Full Database'!B52</f>
        <v>Selectrocide 12G
Selectrocide 750MG
Selectrocide 1G
Selectrofresh 12G Food Processing</v>
      </c>
      <c r="C57" s="236"/>
      <c r="D57" s="71"/>
      <c r="E57" s="72"/>
    </row>
    <row r="58" spans="1:5" x14ac:dyDescent="0.3">
      <c r="A58" s="65" t="str">
        <f>+'Full Database'!A53</f>
        <v>Sno-Glo Bleach</v>
      </c>
      <c r="B58" s="240" t="str">
        <f>+'Full Database'!B53</f>
        <v>N/A</v>
      </c>
      <c r="C58" s="236"/>
      <c r="D58" s="71"/>
      <c r="E58" s="72"/>
    </row>
    <row r="59" spans="1:5" ht="43.2" x14ac:dyDescent="0.3">
      <c r="A59" s="65" t="str">
        <f>+'Full Database'!A54</f>
        <v>Sodium Hypochlorite 12.5%</v>
      </c>
      <c r="B59" s="240" t="str">
        <f>+'Full Database'!B54</f>
        <v>Sodium Hypochlorite 15%
Chlorine Sanitizer FP-33
Sani-I-King No. 451</v>
      </c>
      <c r="C59" s="236"/>
      <c r="D59" s="71"/>
      <c r="E59" s="72"/>
    </row>
    <row r="60" spans="1:5" ht="57.6" x14ac:dyDescent="0.3">
      <c r="A60" s="65" t="str">
        <f>+'Full Database'!A55</f>
        <v>Sodium Hypochlorite 12.5%</v>
      </c>
      <c r="B60" s="240" t="str">
        <f>+'Full Database'!B55</f>
        <v>Pool Chlor
Pro Chlor 12.5
Chlorsan
Chlorsan 125</v>
      </c>
      <c r="C60" s="236"/>
      <c r="D60" s="71"/>
      <c r="E60" s="72"/>
    </row>
    <row r="61" spans="1:5" x14ac:dyDescent="0.3">
      <c r="A61" s="65" t="str">
        <f>+'Full Database'!A56</f>
        <v>Sodium Hypochlorite Solution</v>
      </c>
      <c r="B61" s="240" t="str">
        <f>+'Full Database'!B56</f>
        <v xml:space="preserve">N/A </v>
      </c>
      <c r="C61" s="236"/>
      <c r="D61" s="71"/>
      <c r="E61" s="72"/>
    </row>
    <row r="62" spans="1:5" x14ac:dyDescent="0.3">
      <c r="A62" s="65" t="str">
        <f>+'Full Database'!A57</f>
        <v>Sodium Hypochlorite Solution 10%</v>
      </c>
      <c r="B62" s="240" t="str">
        <f>+'Full Database'!B57</f>
        <v>N/A</v>
      </c>
      <c r="C62" s="236"/>
      <c r="D62" s="71"/>
      <c r="E62" s="72"/>
    </row>
    <row r="63" spans="1:5" ht="86.4" x14ac:dyDescent="0.3">
      <c r="A63" s="65" t="str">
        <f>+'Full Database'!A58</f>
        <v>Ster-Bac</v>
      </c>
      <c r="B63" s="240" t="str">
        <f>+'Full Database'!B58</f>
        <v>Market Guard Quat Sanitizer
Tex Stat
Flex Pak Quat Sanitizer
Oasis Compac Quat Sanitizer
Oasis 144 Quat Sanitizer
Keyston Food Contact Surface Sanitizer</v>
      </c>
      <c r="C63" s="236"/>
      <c r="D63" s="71"/>
      <c r="E63" s="72"/>
    </row>
    <row r="64" spans="1:5" ht="72" x14ac:dyDescent="0.3">
      <c r="A64" s="65" t="str">
        <f>+'Full Database'!A59</f>
        <v>StorOx 2.0</v>
      </c>
      <c r="B64" s="240" t="str">
        <f>+'Full Database'!B59</f>
        <v xml:space="preserve">SaniDate Disinfectant
SD Disinfectant
StorOx Fruit and Vegetable Wash;
Zero Tolerance
Storox 2.0 Disinfectant </v>
      </c>
      <c r="C64" s="236"/>
      <c r="D64" s="71"/>
      <c r="E64" s="72"/>
    </row>
    <row r="65" spans="1:5" ht="43.2" x14ac:dyDescent="0.3">
      <c r="A65" s="65" t="str">
        <f>+'Full Database'!A60</f>
        <v>Surchlor</v>
      </c>
      <c r="B65" s="240" t="str">
        <f>+'Full Database'!B60</f>
        <v>Sur-shock
Elements Liquid Shock - 12.5% Sodium Hypochlorite</v>
      </c>
      <c r="C65" s="236"/>
      <c r="D65" s="71"/>
      <c r="E65" s="72"/>
    </row>
    <row r="66" spans="1:5" x14ac:dyDescent="0.3">
      <c r="A66" s="65" t="str">
        <f>+'Full Database'!A61</f>
        <v>Synergex</v>
      </c>
      <c r="B66" s="240" t="str">
        <f>+'Full Database'!B61</f>
        <v>N/A</v>
      </c>
      <c r="C66" s="236"/>
      <c r="D66" s="71"/>
      <c r="E66" s="72"/>
    </row>
    <row r="67" spans="1:5" x14ac:dyDescent="0.3">
      <c r="A67" s="65" t="str">
        <f>+'Full Database'!A62</f>
        <v>Tsunami 100</v>
      </c>
      <c r="B67" s="240" t="str">
        <f>+'Full Database'!B62</f>
        <v>N/A</v>
      </c>
      <c r="C67" s="236"/>
      <c r="D67" s="71"/>
      <c r="E67" s="72"/>
    </row>
    <row r="68" spans="1:5" ht="72" x14ac:dyDescent="0.3">
      <c r="A68" s="65" t="str">
        <f>+'Full Database'!A63</f>
        <v>Ultra Clorox Brand Regular Bleach</v>
      </c>
      <c r="B68" s="240" t="str">
        <f>+'Full Database'!B63</f>
        <v>Clorox Regular-bleach
Clorox Germicidal Bleach
Clorox Ultra Germicidal Bleach
Ultra Clorox Bleach for Institutional Use
Ultra Clorox Institutional Bleach</v>
      </c>
      <c r="C68" s="236"/>
      <c r="D68" s="71"/>
      <c r="E68" s="72"/>
    </row>
    <row r="69" spans="1:5" x14ac:dyDescent="0.3">
      <c r="A69" s="65" t="str">
        <f>+'Full Database'!A64</f>
        <v>Vertex Concentrate</v>
      </c>
      <c r="B69" s="240" t="str">
        <f>+'Full Database'!B64</f>
        <v>N/A</v>
      </c>
      <c r="C69" s="236"/>
      <c r="D69" s="71"/>
      <c r="E69" s="72"/>
    </row>
    <row r="70" spans="1:5" x14ac:dyDescent="0.3">
      <c r="A70" s="65" t="str">
        <f>+'Full Database'!A65</f>
        <v>Vertex CSS-12</v>
      </c>
      <c r="B70" s="240" t="str">
        <f>+'Full Database'!B65</f>
        <v>N/A</v>
      </c>
      <c r="C70" s="236"/>
      <c r="D70" s="71"/>
      <c r="E70" s="72"/>
    </row>
    <row r="71" spans="1:5" x14ac:dyDescent="0.3">
      <c r="A71" s="277" t="str">
        <f>+'Full Database'!A66</f>
        <v>Vertex CSS-5</v>
      </c>
      <c r="B71" s="278" t="str">
        <f>+'Full Database'!B66</f>
        <v>N/A</v>
      </c>
      <c r="C71" s="236"/>
      <c r="D71" s="71"/>
      <c r="E71" s="72"/>
    </row>
    <row r="72" spans="1:5" x14ac:dyDescent="0.3">
      <c r="A72" s="277" t="str">
        <f>+'Full Database'!A67</f>
        <v>Victory</v>
      </c>
      <c r="B72" s="278" t="str">
        <f>+'Full Database'!B67</f>
        <v>N/A</v>
      </c>
      <c r="C72" s="236"/>
      <c r="D72" s="71"/>
      <c r="E72" s="72"/>
    </row>
    <row r="73" spans="1:5" ht="28.8" x14ac:dyDescent="0.3">
      <c r="A73" s="277" t="str">
        <f>+'Full Database'!A68</f>
        <v>VigorOx SP-15</v>
      </c>
      <c r="B73" s="278" t="str">
        <f>+'Full Database'!B68</f>
        <v>Clarity
Vigorox 15 F&amp;V</v>
      </c>
      <c r="C73" s="236"/>
      <c r="D73" s="71"/>
      <c r="E73" s="72"/>
    </row>
    <row r="74" spans="1:5" ht="129.6" x14ac:dyDescent="0.3">
      <c r="A74" s="277" t="str">
        <f>+'Full Database'!A69</f>
        <v>XY-12 Liquid Sanitizer</v>
      </c>
      <c r="B74" s="278" t="str">
        <f>+'Full Database'!B69</f>
        <v xml:space="preserve">Oasis Compac Chlorine Sanitizer
Market Guard Chlorine Sanitizer
Pristine QP
Pristine QF
Pristine QB
Ful-Bac Liquid Sanitizer
Eco-san Liquid Sanitizer 
and others
</v>
      </c>
      <c r="C74" s="236"/>
      <c r="D74" s="71"/>
      <c r="E74" s="72"/>
    </row>
    <row r="75" spans="1:5" ht="15" thickBot="1" x14ac:dyDescent="0.35">
      <c r="A75" s="66" t="str">
        <f>+'Full Database'!A70</f>
        <v xml:space="preserve">Zep FS Formula 4665 </v>
      </c>
      <c r="B75" s="241" t="str">
        <f>+'Full Database'!B70</f>
        <v>N/A</v>
      </c>
      <c r="C75" s="237"/>
      <c r="D75" s="73"/>
      <c r="E75" s="74"/>
    </row>
  </sheetData>
  <sheetProtection algorithmName="SHA-512" hashValue="rqPRhtnFvGVOUuMXkCpizNfcmSt0hjnvsoYfQzE8TdBg4k0S44CS85JwsnZ8FcUZNTbAl2R/NRT8kO+hxMH+FA==" saltValue="dt8fFROngyBaDCrc93gXbg==" spinCount="100000" sheet="1" objects="1" scenarios="1" selectLockedCells="1" sort="0" autoFilter="0"/>
  <autoFilter ref="A8:B75"/>
  <mergeCells count="1">
    <mergeCell ref="A2:A6"/>
  </mergeCells>
  <hyperlinks>
    <hyperlink ref="C8" location="'Active ingredients'!C8" display="Active Ingredients"/>
    <hyperlink ref="D8" location="'Label info (alt)'!D8" display="Label Information"/>
    <hyperlink ref="E8" location="'Product info'!E8" display="Product Informatio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9"/>
  <sheetViews>
    <sheetView showGridLines="0" showRowColHeaders="0" zoomScale="90" zoomScaleNormal="90" workbookViewId="0">
      <pane xSplit="1" ySplit="8" topLeftCell="B54" activePane="bottomRight" state="frozen"/>
      <selection activeCell="D8" sqref="D8"/>
      <selection pane="topRight" activeCell="D8" sqref="D8"/>
      <selection pane="bottomLeft" activeCell="D8" sqref="D8"/>
      <selection pane="bottomRight" activeCell="K8" sqref="K8"/>
    </sheetView>
  </sheetViews>
  <sheetFormatPr defaultColWidth="9.109375" defaultRowHeight="14.4" x14ac:dyDescent="0.3"/>
  <cols>
    <col min="1" max="1" width="40.6640625" style="75" customWidth="1"/>
    <col min="2" max="2" width="15.6640625" style="76" customWidth="1"/>
    <col min="3" max="3" width="20.5546875" style="129" bestFit="1" customWidth="1"/>
    <col min="4" max="4" width="14.33203125" style="135" bestFit="1" customWidth="1"/>
    <col min="5" max="5" width="15.109375" style="129" bestFit="1" customWidth="1"/>
    <col min="6" max="6" width="14.33203125" style="135" bestFit="1" customWidth="1"/>
    <col min="7" max="7" width="18.33203125" style="131" bestFit="1" customWidth="1"/>
    <col min="8" max="8" width="14.33203125" style="135" bestFit="1" customWidth="1"/>
    <col min="9" max="9" width="15.88671875" style="129" bestFit="1" customWidth="1"/>
    <col min="10" max="10" width="14.33203125" style="135" bestFit="1" customWidth="1"/>
    <col min="11" max="12" width="15.6640625" style="77" customWidth="1"/>
    <col min="13" max="18" width="8.6640625" style="76" customWidth="1"/>
    <col min="19" max="19" width="20.33203125" style="76" customWidth="1"/>
    <col min="20" max="20" width="16" style="76" customWidth="1"/>
    <col min="21" max="22" width="10.6640625" style="76" customWidth="1"/>
    <col min="23" max="23" width="12.109375" style="76" customWidth="1"/>
    <col min="24" max="30" width="20.33203125" style="76" customWidth="1"/>
    <col min="31" max="16384" width="9.109375" style="76"/>
  </cols>
  <sheetData>
    <row r="1" spans="1:12" customFormat="1" x14ac:dyDescent="0.3">
      <c r="A1" s="62" t="str">
        <f>+'Front page'!A1:B1</f>
        <v>Last revised: 9/6/2018</v>
      </c>
      <c r="C1" s="128"/>
      <c r="D1" s="132"/>
      <c r="E1" s="128"/>
      <c r="F1" s="132"/>
      <c r="G1" s="130"/>
      <c r="H1" s="132"/>
      <c r="I1" s="128"/>
      <c r="J1" s="132"/>
      <c r="K1" s="16"/>
      <c r="L1" s="16"/>
    </row>
    <row r="2" spans="1:12" customFormat="1" x14ac:dyDescent="0.3">
      <c r="A2" s="406"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C2" s="129"/>
      <c r="D2" s="133"/>
      <c r="E2" s="16"/>
      <c r="F2" s="132"/>
      <c r="G2" s="130"/>
      <c r="H2" s="132"/>
      <c r="I2" s="128"/>
      <c r="J2" s="132"/>
      <c r="K2" s="16"/>
      <c r="L2" s="16"/>
    </row>
    <row r="3" spans="1:12" customFormat="1" x14ac:dyDescent="0.3">
      <c r="A3" s="406"/>
      <c r="C3" s="16"/>
      <c r="D3" s="133"/>
      <c r="E3" s="16"/>
      <c r="F3" s="132"/>
      <c r="G3" s="130"/>
      <c r="H3" s="132"/>
      <c r="I3" s="128"/>
      <c r="J3" s="132"/>
      <c r="K3" s="16"/>
      <c r="L3" s="16"/>
    </row>
    <row r="4" spans="1:12" customFormat="1" x14ac:dyDescent="0.3">
      <c r="A4" s="406"/>
      <c r="C4" s="16"/>
      <c r="D4" s="133"/>
      <c r="E4" s="16"/>
      <c r="F4" s="132"/>
      <c r="G4" s="130"/>
      <c r="H4" s="132"/>
      <c r="I4" s="128"/>
      <c r="J4" s="132"/>
      <c r="K4" s="16"/>
      <c r="L4" s="16"/>
    </row>
    <row r="5" spans="1:12" customFormat="1" x14ac:dyDescent="0.3">
      <c r="A5" s="406"/>
      <c r="C5" s="16"/>
      <c r="D5" s="133"/>
      <c r="E5" s="16"/>
      <c r="F5" s="132"/>
      <c r="G5" s="130"/>
      <c r="H5" s="132"/>
      <c r="I5" s="128"/>
      <c r="J5" s="132"/>
      <c r="K5" s="16"/>
      <c r="L5" s="16"/>
    </row>
    <row r="6" spans="1:12" customFormat="1" ht="15" thickBot="1" x14ac:dyDescent="0.35">
      <c r="A6" s="406"/>
      <c r="C6" s="16"/>
      <c r="D6" s="133"/>
      <c r="E6" s="16"/>
      <c r="F6" s="132"/>
      <c r="G6" s="130"/>
      <c r="H6" s="132"/>
      <c r="I6" s="128"/>
      <c r="J6" s="132"/>
      <c r="K6" s="16"/>
      <c r="L6" s="16"/>
    </row>
    <row r="7" spans="1:12" customFormat="1" ht="15" thickBot="1" x14ac:dyDescent="0.35">
      <c r="A7" s="2"/>
      <c r="C7" s="407" t="s">
        <v>27</v>
      </c>
      <c r="D7" s="408"/>
      <c r="E7" s="408"/>
      <c r="F7" s="408"/>
      <c r="G7" s="408"/>
      <c r="H7" s="408"/>
      <c r="I7" s="408"/>
      <c r="J7" s="409"/>
      <c r="L7" s="16"/>
    </row>
    <row r="8" spans="1:12" customFormat="1" ht="31.8" thickBot="1" x14ac:dyDescent="0.35">
      <c r="A8" s="166" t="str">
        <f>+'Full Database'!A3</f>
        <v>Trade Name</v>
      </c>
      <c r="B8" s="403" t="s">
        <v>54</v>
      </c>
      <c r="C8" s="20" t="str">
        <f>+'Full Database'!E3</f>
        <v>Oxidizers</v>
      </c>
      <c r="D8" s="59" t="str">
        <f>+'Full Database'!F3</f>
        <v>Strength (percent)</v>
      </c>
      <c r="E8" s="23" t="str">
        <f>+'Full Database'!G3</f>
        <v>Organic Acids</v>
      </c>
      <c r="F8" s="60" t="str">
        <f>+'Full Database'!H3</f>
        <v>Strength (percent)</v>
      </c>
      <c r="G8" s="61" t="str">
        <f>+'Full Database'!I3</f>
        <v>Quaternary Ammoniums</v>
      </c>
      <c r="H8" s="59" t="str">
        <f>+'Full Database'!J3</f>
        <v>Strength (percent)</v>
      </c>
      <c r="I8" s="23" t="str">
        <f>+'Full Database'!K3</f>
        <v>Enhancers</v>
      </c>
      <c r="J8" s="59" t="str">
        <f>+'Full Database'!L3</f>
        <v>Strength (percent)</v>
      </c>
      <c r="K8" s="403" t="s">
        <v>52</v>
      </c>
      <c r="L8" s="404" t="s">
        <v>53</v>
      </c>
    </row>
    <row r="9" spans="1:12" x14ac:dyDescent="0.3">
      <c r="A9" s="78" t="str">
        <f>'Full Database'!A4</f>
        <v>Accutab</v>
      </c>
      <c r="B9" s="79"/>
      <c r="C9" s="146" t="str">
        <f>'Full Database'!E4</f>
        <v>Calcium hypochlorite</v>
      </c>
      <c r="D9" s="147">
        <f>'Full Database'!F4</f>
        <v>0.68</v>
      </c>
      <c r="E9" s="148" t="str">
        <f>'Full Database'!G4</f>
        <v>None</v>
      </c>
      <c r="F9" s="149" t="str">
        <f>'Full Database'!H4</f>
        <v>NA</v>
      </c>
      <c r="G9" s="150" t="str">
        <f>'Full Database'!I4</f>
        <v>None</v>
      </c>
      <c r="H9" s="147" t="str">
        <f>'Full Database'!J4</f>
        <v>NA</v>
      </c>
      <c r="I9" s="148" t="str">
        <f>'Full Database'!K4</f>
        <v>None</v>
      </c>
      <c r="J9" s="147" t="str">
        <f>'Full Database'!L4</f>
        <v>NA</v>
      </c>
      <c r="K9" s="80"/>
      <c r="L9" s="70"/>
    </row>
    <row r="10" spans="1:12" ht="43.2" x14ac:dyDescent="0.3">
      <c r="A10" s="199" t="str">
        <f>'Full Database'!A5</f>
        <v>Adox 3125</v>
      </c>
      <c r="B10" s="82"/>
      <c r="C10" s="200" t="str">
        <f>'Full Database'!E5</f>
        <v>Sodium chlorite  (precursor to chlorine dioxide)</v>
      </c>
      <c r="D10" s="201">
        <f>'Full Database'!F5</f>
        <v>0.25</v>
      </c>
      <c r="E10" s="202" t="str">
        <f>'Full Database'!G5</f>
        <v>None</v>
      </c>
      <c r="F10" s="203" t="str">
        <f>'Full Database'!H5</f>
        <v>NA</v>
      </c>
      <c r="G10" s="204" t="str">
        <f>'Full Database'!I5</f>
        <v>None</v>
      </c>
      <c r="H10" s="201" t="str">
        <f>'Full Database'!J5</f>
        <v>NA</v>
      </c>
      <c r="I10" s="202" t="str">
        <f>'Full Database'!K5</f>
        <v>None</v>
      </c>
      <c r="J10" s="201" t="str">
        <f>'Full Database'!L5</f>
        <v>NA</v>
      </c>
      <c r="K10" s="83"/>
      <c r="L10" s="72"/>
    </row>
    <row r="11" spans="1:12" ht="43.2" x14ac:dyDescent="0.3">
      <c r="A11" s="199" t="str">
        <f>'Full Database'!A6</f>
        <v>Adox 750</v>
      </c>
      <c r="B11" s="82"/>
      <c r="C11" s="200" t="str">
        <f>'Full Database'!E6</f>
        <v>Sodium chlorite  (precursor to chlorine dioxide)</v>
      </c>
      <c r="D11" s="201">
        <f>'Full Database'!F6</f>
        <v>7.4999999999999997E-2</v>
      </c>
      <c r="E11" s="202" t="str">
        <f>'Full Database'!G6</f>
        <v>None</v>
      </c>
      <c r="F11" s="203" t="str">
        <f>'Full Database'!H6</f>
        <v>NA</v>
      </c>
      <c r="G11" s="204" t="str">
        <f>'Full Database'!I6</f>
        <v>None</v>
      </c>
      <c r="H11" s="201" t="str">
        <f>'Full Database'!J6</f>
        <v>NA</v>
      </c>
      <c r="I11" s="202" t="str">
        <f>'Full Database'!K6</f>
        <v>None</v>
      </c>
      <c r="J11" s="201" t="str">
        <f>'Full Database'!L6</f>
        <v>NA</v>
      </c>
      <c r="K11" s="83"/>
      <c r="L11" s="72"/>
    </row>
    <row r="12" spans="1:12" x14ac:dyDescent="0.3">
      <c r="A12" s="199" t="str">
        <f>'Full Database'!A7</f>
        <v>Agchlor 310</v>
      </c>
      <c r="B12" s="82"/>
      <c r="C12" s="200" t="str">
        <f>'Full Database'!E7</f>
        <v>Sodium hypochlorite</v>
      </c>
      <c r="D12" s="201">
        <f>'Full Database'!F7</f>
        <v>0.125</v>
      </c>
      <c r="E12" s="202" t="str">
        <f>'Full Database'!G7</f>
        <v>None</v>
      </c>
      <c r="F12" s="203" t="str">
        <f>'Full Database'!H7</f>
        <v>NA</v>
      </c>
      <c r="G12" s="204" t="str">
        <f>'Full Database'!I7</f>
        <v>None</v>
      </c>
      <c r="H12" s="201" t="str">
        <f>'Full Database'!J7</f>
        <v>NA</v>
      </c>
      <c r="I12" s="202" t="str">
        <f>'Full Database'!K7</f>
        <v>None</v>
      </c>
      <c r="J12" s="201" t="str">
        <f>'Full Database'!L7</f>
        <v>NA</v>
      </c>
      <c r="K12" s="83"/>
      <c r="L12" s="72"/>
    </row>
    <row r="13" spans="1:12" ht="28.8" x14ac:dyDescent="0.3">
      <c r="A13" s="81" t="str">
        <f>'Full Database'!A8</f>
        <v>Alpet D2</v>
      </c>
      <c r="B13" s="82"/>
      <c r="C13" s="151" t="str">
        <f>'Full Database'!E8</f>
        <v>Isopropyl Alcohol</v>
      </c>
      <c r="D13" s="152">
        <f>'Full Database'!F8</f>
        <v>0.58599999999999997</v>
      </c>
      <c r="E13" s="153" t="str">
        <f>'Full Database'!G8</f>
        <v>None</v>
      </c>
      <c r="F13" s="154" t="str">
        <f>'Full Database'!H8</f>
        <v>NA</v>
      </c>
      <c r="G13" s="155" t="str">
        <f>'Full Database'!I8</f>
        <v xml:space="preserve">Octyl Decyl Dimethyl Ammonium Chloride </v>
      </c>
      <c r="H13" s="152">
        <f>'Full Database'!J8</f>
        <v>7.4999999999999993E-5</v>
      </c>
      <c r="I13" s="153" t="str">
        <f>'Full Database'!K8</f>
        <v>None</v>
      </c>
      <c r="J13" s="152" t="str">
        <f>'Full Database'!L8</f>
        <v>NA</v>
      </c>
      <c r="K13" s="83"/>
      <c r="L13" s="72"/>
    </row>
    <row r="14" spans="1:12" x14ac:dyDescent="0.3">
      <c r="A14" s="81" t="str">
        <f>'Full Database'!A9</f>
        <v>Anthium Dioxcide</v>
      </c>
      <c r="B14" s="82"/>
      <c r="C14" s="151" t="str">
        <f>'Full Database'!E9</f>
        <v>Chlorine dioxide</v>
      </c>
      <c r="D14" s="152">
        <f>'Full Database'!F9</f>
        <v>0.05</v>
      </c>
      <c r="E14" s="153" t="str">
        <f>'Full Database'!G9</f>
        <v>None</v>
      </c>
      <c r="F14" s="154" t="str">
        <f>'Full Database'!H9</f>
        <v>NA</v>
      </c>
      <c r="G14" s="155" t="str">
        <f>'Full Database'!I9</f>
        <v>None</v>
      </c>
      <c r="H14" s="152" t="str">
        <f>'Full Database'!J9</f>
        <v>NA</v>
      </c>
      <c r="I14" s="153" t="str">
        <f>'Full Database'!K9</f>
        <v>None</v>
      </c>
      <c r="J14" s="152" t="str">
        <f>'Full Database'!L9</f>
        <v>NA</v>
      </c>
      <c r="K14" s="83"/>
      <c r="L14" s="72"/>
    </row>
    <row r="15" spans="1:12" ht="43.2" x14ac:dyDescent="0.3">
      <c r="A15" s="81" t="str">
        <f>'Full Database'!A10</f>
        <v>Antimicrobial Fruit and Vegetable Treatment</v>
      </c>
      <c r="B15" s="82"/>
      <c r="C15" s="151" t="str">
        <f>'Full Database'!E10</f>
        <v>None</v>
      </c>
      <c r="D15" s="152" t="str">
        <f>'Full Database'!F10</f>
        <v>NA</v>
      </c>
      <c r="E15" s="153" t="str">
        <f>'Full Database'!G10</f>
        <v>Lactic acid</v>
      </c>
      <c r="F15" s="154">
        <f>'Full Database'!H10</f>
        <v>0.1729</v>
      </c>
      <c r="G15" s="155" t="str">
        <f>'Full Database'!I10</f>
        <v>Sodium dodecylbenzene-sulfonate</v>
      </c>
      <c r="H15" s="152">
        <f>'Full Database'!J10</f>
        <v>1.23E-2</v>
      </c>
      <c r="I15" s="153" t="str">
        <f>'Full Database'!K10</f>
        <v>None</v>
      </c>
      <c r="J15" s="152" t="str">
        <f>'Full Database'!L10</f>
        <v>NA</v>
      </c>
      <c r="K15" s="83"/>
      <c r="L15" s="72"/>
    </row>
    <row r="16" spans="1:12" x14ac:dyDescent="0.3">
      <c r="A16" s="81" t="str">
        <f>'Full Database'!A11</f>
        <v>Bacticide</v>
      </c>
      <c r="B16" s="82"/>
      <c r="C16" s="151" t="str">
        <f>'Full Database'!E11</f>
        <v>Sodium hypochlorite</v>
      </c>
      <c r="D16" s="152">
        <f>'Full Database'!F11</f>
        <v>0.125</v>
      </c>
      <c r="E16" s="153" t="str">
        <f>'Full Database'!G11</f>
        <v>None</v>
      </c>
      <c r="F16" s="154" t="str">
        <f>'Full Database'!H11</f>
        <v>NA</v>
      </c>
      <c r="G16" s="155" t="str">
        <f>'Full Database'!I11</f>
        <v>None</v>
      </c>
      <c r="H16" s="152" t="str">
        <f>'Full Database'!J11</f>
        <v>NA</v>
      </c>
      <c r="I16" s="153" t="str">
        <f>'Full Database'!K11</f>
        <v>None</v>
      </c>
      <c r="J16" s="152" t="str">
        <f>'Full Database'!L11</f>
        <v>NA</v>
      </c>
      <c r="K16" s="83"/>
      <c r="L16" s="72"/>
    </row>
    <row r="17" spans="1:12" ht="28.8" x14ac:dyDescent="0.3">
      <c r="A17" s="81" t="str">
        <f>'Full Database'!A12</f>
        <v>BioSide HS 15%</v>
      </c>
      <c r="B17" s="82"/>
      <c r="C17" s="151" t="str">
        <f>'Full Database'!E12</f>
        <v>PAA with 
Hydrogen peroxide</v>
      </c>
      <c r="D17" s="152" t="str">
        <f>'Full Database'!F12</f>
        <v>15.0% 
22.0%</v>
      </c>
      <c r="E17" s="153" t="str">
        <f>'Full Database'!G12</f>
        <v>None</v>
      </c>
      <c r="F17" s="154" t="str">
        <f>'Full Database'!H12</f>
        <v>NA</v>
      </c>
      <c r="G17" s="155" t="str">
        <f>'Full Database'!I12</f>
        <v>None</v>
      </c>
      <c r="H17" s="152" t="str">
        <f>'Full Database'!J12</f>
        <v>NA</v>
      </c>
      <c r="I17" s="153" t="str">
        <f>'Full Database'!K12</f>
        <v>None</v>
      </c>
      <c r="J17" s="152" t="str">
        <f>'Full Database'!L12</f>
        <v>NA</v>
      </c>
      <c r="K17" s="83"/>
      <c r="L17" s="72"/>
    </row>
    <row r="18" spans="1:12" x14ac:dyDescent="0.3">
      <c r="A18" s="81" t="str">
        <f>'Full Database'!A13</f>
        <v>Bromicide 4000</v>
      </c>
      <c r="B18" s="82"/>
      <c r="C18" s="151" t="str">
        <f>'Full Database'!E13</f>
        <v>None</v>
      </c>
      <c r="D18" s="152" t="str">
        <f>'Full Database'!F13</f>
        <v>NA</v>
      </c>
      <c r="E18" s="153" t="str">
        <f>'Full Database'!G13</f>
        <v>None</v>
      </c>
      <c r="F18" s="154" t="str">
        <f>'Full Database'!H13</f>
        <v>NA</v>
      </c>
      <c r="G18" s="155" t="str">
        <f>'Full Database'!I13</f>
        <v>None</v>
      </c>
      <c r="H18" s="152" t="str">
        <f>'Full Database'!J13</f>
        <v>NA</v>
      </c>
      <c r="I18" s="153" t="str">
        <f>'Full Database'!K13</f>
        <v>Sodium Bromide</v>
      </c>
      <c r="J18" s="152">
        <f>'Full Database'!L13</f>
        <v>0.4</v>
      </c>
      <c r="K18" s="83"/>
      <c r="L18" s="72"/>
    </row>
    <row r="19" spans="1:12" x14ac:dyDescent="0.3">
      <c r="A19" s="81" t="str">
        <f>'Full Database'!A14</f>
        <v>Bromide Plus</v>
      </c>
      <c r="B19" s="82"/>
      <c r="C19" s="151" t="str">
        <f>'Full Database'!E14</f>
        <v>None</v>
      </c>
      <c r="D19" s="152" t="str">
        <f>'Full Database'!F14</f>
        <v>NA</v>
      </c>
      <c r="E19" s="153" t="str">
        <f>'Full Database'!G14</f>
        <v>None</v>
      </c>
      <c r="F19" s="154" t="str">
        <f>'Full Database'!H14</f>
        <v>NA</v>
      </c>
      <c r="G19" s="155" t="str">
        <f>'Full Database'!I14</f>
        <v>None</v>
      </c>
      <c r="H19" s="152" t="str">
        <f>'Full Database'!J14</f>
        <v>NA</v>
      </c>
      <c r="I19" s="153" t="str">
        <f>'Full Database'!K14</f>
        <v>Sodium Bromide</v>
      </c>
      <c r="J19" s="152">
        <f>'Full Database'!L14</f>
        <v>0.4</v>
      </c>
      <c r="K19" s="83"/>
      <c r="L19" s="72"/>
    </row>
    <row r="20" spans="1:12" x14ac:dyDescent="0.3">
      <c r="A20" s="81" t="str">
        <f>'Full Database'!A15</f>
        <v>Busan 6040</v>
      </c>
      <c r="B20" s="82"/>
      <c r="C20" s="151" t="str">
        <f>'Full Database'!E15</f>
        <v>None</v>
      </c>
      <c r="D20" s="152" t="str">
        <f>'Full Database'!F15</f>
        <v>NA</v>
      </c>
      <c r="E20" s="153" t="str">
        <f>'Full Database'!G15</f>
        <v>None</v>
      </c>
      <c r="F20" s="154" t="str">
        <f>'Full Database'!H15</f>
        <v>NA</v>
      </c>
      <c r="G20" s="155" t="str">
        <f>'Full Database'!I15</f>
        <v>None</v>
      </c>
      <c r="H20" s="152" t="str">
        <f>'Full Database'!J15</f>
        <v>NA</v>
      </c>
      <c r="I20" s="153" t="str">
        <f>'Full Database'!K15</f>
        <v>Sodium Bromide</v>
      </c>
      <c r="J20" s="152">
        <f>'Full Database'!L15</f>
        <v>0.4</v>
      </c>
      <c r="K20" s="83"/>
      <c r="L20" s="72"/>
    </row>
    <row r="21" spans="1:12" x14ac:dyDescent="0.3">
      <c r="A21" s="81" t="str">
        <f>'Full Database'!A16</f>
        <v>Carnebon 200</v>
      </c>
      <c r="B21" s="82"/>
      <c r="C21" s="151" t="str">
        <f>'Full Database'!E16</f>
        <v>Chlorine dioxide</v>
      </c>
      <c r="D21" s="152">
        <f>'Full Database'!F16</f>
        <v>0.02</v>
      </c>
      <c r="E21" s="153" t="str">
        <f>'Full Database'!G16</f>
        <v>None</v>
      </c>
      <c r="F21" s="154" t="str">
        <f>'Full Database'!H16</f>
        <v>NA</v>
      </c>
      <c r="G21" s="155" t="str">
        <f>'Full Database'!I16</f>
        <v>None</v>
      </c>
      <c r="H21" s="152" t="str">
        <f>'Full Database'!J16</f>
        <v>NA</v>
      </c>
      <c r="I21" s="153" t="str">
        <f>'Full Database'!K16</f>
        <v>None</v>
      </c>
      <c r="J21" s="152" t="str">
        <f>'Full Database'!L16</f>
        <v>NA</v>
      </c>
      <c r="K21" s="83"/>
      <c r="L21" s="72"/>
    </row>
    <row r="22" spans="1:12" x14ac:dyDescent="0.3">
      <c r="A22" s="81" t="str">
        <f>'Full Database'!A17</f>
        <v>CLB</v>
      </c>
      <c r="B22" s="82"/>
      <c r="C22" s="151" t="str">
        <f>'Full Database'!E17</f>
        <v>Sodium hypochlorite</v>
      </c>
      <c r="D22" s="152">
        <f>'Full Database'!F17</f>
        <v>0.06</v>
      </c>
      <c r="E22" s="153" t="str">
        <f>'Full Database'!G17</f>
        <v>None</v>
      </c>
      <c r="F22" s="154" t="str">
        <f>'Full Database'!H17</f>
        <v>NA</v>
      </c>
      <c r="G22" s="155" t="str">
        <f>'Full Database'!I17</f>
        <v xml:space="preserve">None </v>
      </c>
      <c r="H22" s="152" t="str">
        <f>'Full Database'!J17</f>
        <v>NA</v>
      </c>
      <c r="I22" s="153" t="str">
        <f>'Full Database'!K17</f>
        <v>None</v>
      </c>
      <c r="J22" s="152" t="str">
        <f>'Full Database'!L17</f>
        <v>NA</v>
      </c>
      <c r="K22" s="83"/>
      <c r="L22" s="72"/>
    </row>
    <row r="23" spans="1:12" x14ac:dyDescent="0.3">
      <c r="A23" s="81" t="str">
        <f>'Full Database'!A18</f>
        <v>CLB I</v>
      </c>
      <c r="B23" s="82"/>
      <c r="C23" s="151" t="str">
        <f>'Full Database'!E18</f>
        <v>Sodium hypochlorite</v>
      </c>
      <c r="D23" s="152">
        <f>'Full Database'!F18</f>
        <v>6.0499999999999998E-2</v>
      </c>
      <c r="E23" s="153" t="str">
        <f>'Full Database'!G18</f>
        <v>None</v>
      </c>
      <c r="F23" s="154" t="str">
        <f>'Full Database'!H18</f>
        <v>NA</v>
      </c>
      <c r="G23" s="155" t="str">
        <f>'Full Database'!I18</f>
        <v xml:space="preserve">None </v>
      </c>
      <c r="H23" s="152" t="str">
        <f>'Full Database'!J18</f>
        <v>NA</v>
      </c>
      <c r="I23" s="153" t="str">
        <f>'Full Database'!K18</f>
        <v>None</v>
      </c>
      <c r="J23" s="152" t="str">
        <f>'Full Database'!L18</f>
        <v>NA</v>
      </c>
      <c r="K23" s="83"/>
      <c r="L23" s="72"/>
    </row>
    <row r="24" spans="1:12" x14ac:dyDescent="0.3">
      <c r="A24" s="81" t="str">
        <f>'Full Database'!A19</f>
        <v>Di-Oxy Solv</v>
      </c>
      <c r="B24" s="82"/>
      <c r="C24" s="151" t="str">
        <f>'Full Database'!E19</f>
        <v>Hydrogen peroxide</v>
      </c>
      <c r="D24" s="152">
        <f>'Full Database'!F19</f>
        <v>0.27</v>
      </c>
      <c r="E24" s="153" t="str">
        <f>'Full Database'!G19</f>
        <v>None</v>
      </c>
      <c r="F24" s="154" t="str">
        <f>'Full Database'!H19</f>
        <v>NA</v>
      </c>
      <c r="G24" s="155" t="str">
        <f>'Full Database'!I19</f>
        <v>None</v>
      </c>
      <c r="H24" s="152" t="str">
        <f>'Full Database'!J19</f>
        <v>NA</v>
      </c>
      <c r="I24" s="153" t="str">
        <f>'Full Database'!K19</f>
        <v>None</v>
      </c>
      <c r="J24" s="152" t="str">
        <f>'Full Database'!L19</f>
        <v>NA</v>
      </c>
      <c r="K24" s="83"/>
      <c r="L24" s="72"/>
    </row>
    <row r="25" spans="1:12" x14ac:dyDescent="0.3">
      <c r="A25" s="81" t="str">
        <f>'Full Database'!A20</f>
        <v>Dixichlor Lite</v>
      </c>
      <c r="B25" s="82"/>
      <c r="C25" s="151" t="str">
        <f>'Full Database'!E20</f>
        <v>Sodium hypochlorite</v>
      </c>
      <c r="D25" s="152">
        <f>'Full Database'!F20</f>
        <v>5.2499999999999998E-2</v>
      </c>
      <c r="E25" s="153" t="str">
        <f>'Full Database'!G20</f>
        <v>None</v>
      </c>
      <c r="F25" s="154" t="str">
        <f>'Full Database'!H20</f>
        <v>NA</v>
      </c>
      <c r="G25" s="155" t="str">
        <f>'Full Database'!I20</f>
        <v>None</v>
      </c>
      <c r="H25" s="152" t="str">
        <f>'Full Database'!J20</f>
        <v>NA</v>
      </c>
      <c r="I25" s="153" t="str">
        <f>'Full Database'!K20</f>
        <v>None</v>
      </c>
      <c r="J25" s="152" t="str">
        <f>'Full Database'!L20</f>
        <v>NA</v>
      </c>
      <c r="K25" s="83"/>
      <c r="L25" s="72"/>
    </row>
    <row r="26" spans="1:12" x14ac:dyDescent="0.3">
      <c r="A26" s="81" t="str">
        <f>'Full Database'!A21</f>
        <v>ECR Calcium Hypochlorite AST (Aquafit)</v>
      </c>
      <c r="B26" s="82"/>
      <c r="C26" s="151" t="str">
        <f>'Full Database'!E21</f>
        <v>Calcium hypochlorite</v>
      </c>
      <c r="D26" s="152">
        <f>'Full Database'!F21</f>
        <v>0.68</v>
      </c>
      <c r="E26" s="153" t="str">
        <f>'Full Database'!G21</f>
        <v>None</v>
      </c>
      <c r="F26" s="154" t="str">
        <f>'Full Database'!H21</f>
        <v>NA</v>
      </c>
      <c r="G26" s="155" t="str">
        <f>'Full Database'!I21</f>
        <v>None</v>
      </c>
      <c r="H26" s="152" t="str">
        <f>'Full Database'!J21</f>
        <v>NA</v>
      </c>
      <c r="I26" s="153" t="str">
        <f>'Full Database'!K21</f>
        <v>None</v>
      </c>
      <c r="J26" s="152" t="str">
        <f>'Full Database'!L21</f>
        <v>NA</v>
      </c>
      <c r="K26" s="83"/>
      <c r="L26" s="72"/>
    </row>
    <row r="27" spans="1:12" x14ac:dyDescent="0.3">
      <c r="A27" s="81" t="str">
        <f>'Full Database'!A22</f>
        <v xml:space="preserve">ECR Calcium Hypochlorite granules </v>
      </c>
      <c r="B27" s="82"/>
      <c r="C27" s="151" t="str">
        <f>'Full Database'!E22</f>
        <v>Calcium hypochlorite</v>
      </c>
      <c r="D27" s="152">
        <f>'Full Database'!F22</f>
        <v>0.68</v>
      </c>
      <c r="E27" s="153" t="str">
        <f>'Full Database'!G22</f>
        <v>None</v>
      </c>
      <c r="F27" s="154" t="str">
        <f>'Full Database'!H22</f>
        <v>NA</v>
      </c>
      <c r="G27" s="155" t="str">
        <f>'Full Database'!I22</f>
        <v>None</v>
      </c>
      <c r="H27" s="152" t="str">
        <f>'Full Database'!J22</f>
        <v>NA</v>
      </c>
      <c r="I27" s="153" t="str">
        <f>'Full Database'!K22</f>
        <v>None</v>
      </c>
      <c r="J27" s="152" t="str">
        <f>'Full Database'!L22</f>
        <v>NA</v>
      </c>
      <c r="K27" s="83"/>
      <c r="L27" s="72"/>
    </row>
    <row r="28" spans="1:12" x14ac:dyDescent="0.3">
      <c r="A28" s="81" t="str">
        <f>'Full Database'!A23</f>
        <v>ECR Calcium Hypochlorite T</v>
      </c>
      <c r="B28" s="82"/>
      <c r="C28" s="151" t="str">
        <f>'Full Database'!E23</f>
        <v>Calcium hypochlorite</v>
      </c>
      <c r="D28" s="152">
        <f>'Full Database'!F23</f>
        <v>0.68</v>
      </c>
      <c r="E28" s="153" t="str">
        <f>'Full Database'!G23</f>
        <v>None</v>
      </c>
      <c r="F28" s="154" t="str">
        <f>'Full Database'!H23</f>
        <v>NA</v>
      </c>
      <c r="G28" s="155" t="str">
        <f>'Full Database'!I23</f>
        <v>None</v>
      </c>
      <c r="H28" s="152" t="str">
        <f>'Full Database'!J23</f>
        <v>NA</v>
      </c>
      <c r="I28" s="153" t="str">
        <f>'Full Database'!K23</f>
        <v>None</v>
      </c>
      <c r="J28" s="152" t="str">
        <f>'Full Database'!L23</f>
        <v>NA</v>
      </c>
      <c r="K28" s="83"/>
      <c r="L28" s="72"/>
    </row>
    <row r="29" spans="1:12" x14ac:dyDescent="0.3">
      <c r="A29" s="81" t="str">
        <f>'Full Database'!A24</f>
        <v>Freshgard 72</v>
      </c>
      <c r="B29" s="82"/>
      <c r="C29" s="151" t="str">
        <f>'Full Database'!E24</f>
        <v>Sodium hypochlorite</v>
      </c>
      <c r="D29" s="152">
        <f>'Full Database'!F24</f>
        <v>0.125</v>
      </c>
      <c r="E29" s="153" t="str">
        <f>'Full Database'!G24</f>
        <v>None</v>
      </c>
      <c r="F29" s="154" t="str">
        <f>'Full Database'!H24</f>
        <v>NA</v>
      </c>
      <c r="G29" s="155" t="str">
        <f>'Full Database'!I24</f>
        <v>None</v>
      </c>
      <c r="H29" s="152" t="str">
        <f>'Full Database'!J24</f>
        <v>NA</v>
      </c>
      <c r="I29" s="153" t="str">
        <f>'Full Database'!K24</f>
        <v>None</v>
      </c>
      <c r="J29" s="152" t="str">
        <f>'Full Database'!L24</f>
        <v>NA</v>
      </c>
      <c r="K29" s="83"/>
      <c r="L29" s="72"/>
    </row>
    <row r="30" spans="1:12" ht="28.8" x14ac:dyDescent="0.3">
      <c r="A30" s="81" t="str">
        <f>'Full Database'!A25</f>
        <v xml:space="preserve">HTH Dry Chlorinator Tablets for Swimming Pools </v>
      </c>
      <c r="B30" s="82"/>
      <c r="C30" s="151" t="str">
        <f>'Full Database'!E25</f>
        <v>Calcium hypochlorite</v>
      </c>
      <c r="D30" s="152">
        <f>'Full Database'!F25</f>
        <v>0.68</v>
      </c>
      <c r="E30" s="153" t="str">
        <f>'Full Database'!G25</f>
        <v>None</v>
      </c>
      <c r="F30" s="154" t="str">
        <f>'Full Database'!H25</f>
        <v>NA</v>
      </c>
      <c r="G30" s="155" t="str">
        <f>'Full Database'!I25</f>
        <v>None</v>
      </c>
      <c r="H30" s="152" t="str">
        <f>'Full Database'!J25</f>
        <v>NA</v>
      </c>
      <c r="I30" s="153" t="str">
        <f>'Full Database'!K25</f>
        <v>None</v>
      </c>
      <c r="J30" s="152" t="str">
        <f>'Full Database'!L25</f>
        <v>NA</v>
      </c>
      <c r="K30" s="83"/>
      <c r="L30" s="72"/>
    </row>
    <row r="31" spans="1:12" x14ac:dyDescent="0.3">
      <c r="A31" s="81" t="str">
        <f>'Full Database'!A26</f>
        <v>Hypo 150</v>
      </c>
      <c r="B31" s="82"/>
      <c r="C31" s="151" t="str">
        <f>'Full Database'!E26</f>
        <v>Sodium hypochlorite</v>
      </c>
      <c r="D31" s="152">
        <f>'Full Database'!F26</f>
        <v>0.125</v>
      </c>
      <c r="E31" s="153" t="str">
        <f>'Full Database'!G26</f>
        <v>None</v>
      </c>
      <c r="F31" s="154" t="str">
        <f>'Full Database'!H26</f>
        <v>NA</v>
      </c>
      <c r="G31" s="155" t="str">
        <f>'Full Database'!I26</f>
        <v>None</v>
      </c>
      <c r="H31" s="152" t="str">
        <f>'Full Database'!J26</f>
        <v>NA</v>
      </c>
      <c r="I31" s="153" t="str">
        <f>'Full Database'!K26</f>
        <v>None</v>
      </c>
      <c r="J31" s="152" t="str">
        <f>'Full Database'!L26</f>
        <v>NA</v>
      </c>
      <c r="K31" s="83"/>
      <c r="L31" s="72"/>
    </row>
    <row r="32" spans="1:12" x14ac:dyDescent="0.3">
      <c r="A32" s="81" t="str">
        <f>'Full Database'!A27</f>
        <v>Induclor Calcium Hypochlorite Granules</v>
      </c>
      <c r="B32" s="82"/>
      <c r="C32" s="151" t="str">
        <f>'Full Database'!E27</f>
        <v>Calcium hypochlorite</v>
      </c>
      <c r="D32" s="152">
        <f>'Full Database'!F27</f>
        <v>0.68</v>
      </c>
      <c r="E32" s="153" t="str">
        <f>'Full Database'!G27</f>
        <v>None</v>
      </c>
      <c r="F32" s="154" t="str">
        <f>'Full Database'!H27</f>
        <v>NA</v>
      </c>
      <c r="G32" s="155" t="str">
        <f>'Full Database'!I27</f>
        <v>None</v>
      </c>
      <c r="H32" s="152" t="str">
        <f>'Full Database'!J27</f>
        <v>NA</v>
      </c>
      <c r="I32" s="153" t="str">
        <f>'Full Database'!K27</f>
        <v>None</v>
      </c>
      <c r="J32" s="152" t="str">
        <f>'Full Database'!L27</f>
        <v>NA</v>
      </c>
      <c r="K32" s="83"/>
      <c r="L32" s="72"/>
    </row>
    <row r="33" spans="1:12" x14ac:dyDescent="0.3">
      <c r="A33" s="81" t="str">
        <f>'Full Database'!A28</f>
        <v>Liquichlor 12.5% Solution</v>
      </c>
      <c r="B33" s="82"/>
      <c r="C33" s="151" t="str">
        <f>'Full Database'!E28</f>
        <v>Sodium hypochlorite</v>
      </c>
      <c r="D33" s="152">
        <f>'Full Database'!F28</f>
        <v>0.125</v>
      </c>
      <c r="E33" s="153" t="str">
        <f>'Full Database'!G28</f>
        <v>None</v>
      </c>
      <c r="F33" s="154" t="str">
        <f>'Full Database'!H28</f>
        <v>NA</v>
      </c>
      <c r="G33" s="155" t="str">
        <f>'Full Database'!I28</f>
        <v>None</v>
      </c>
      <c r="H33" s="152" t="str">
        <f>'Full Database'!J28</f>
        <v>NA</v>
      </c>
      <c r="I33" s="153" t="str">
        <f>'Full Database'!K28</f>
        <v>None</v>
      </c>
      <c r="J33" s="152" t="str">
        <f>'Full Database'!L28</f>
        <v>NA</v>
      </c>
      <c r="K33" s="83"/>
      <c r="L33" s="72"/>
    </row>
    <row r="34" spans="1:12" ht="72" x14ac:dyDescent="0.3">
      <c r="A34" s="81" t="str">
        <f>'Full Database'!A29</f>
        <v>Lonza Formulation S-21F</v>
      </c>
      <c r="B34" s="82"/>
      <c r="C34" s="151" t="str">
        <f>'Full Database'!E29</f>
        <v>None</v>
      </c>
      <c r="D34" s="152" t="str">
        <f>'Full Database'!F29</f>
        <v>NA</v>
      </c>
      <c r="E34" s="153" t="str">
        <f>'Full Database'!G29</f>
        <v>None</v>
      </c>
      <c r="F34" s="154" t="str">
        <f>'Full Database'!H29</f>
        <v>NA</v>
      </c>
      <c r="G34" s="155" t="str">
        <f>'Full Database'!I29</f>
        <v xml:space="preserve">n-Alkyl dimethyl benzyl ammonium chloride
(50% C14, 40% C12, 10% C16) </v>
      </c>
      <c r="H34" s="152">
        <f>'Full Database'!J29</f>
        <v>2.1999999999999999E-2</v>
      </c>
      <c r="I34" s="153" t="str">
        <f>'Full Database'!K29</f>
        <v>None</v>
      </c>
      <c r="J34" s="152" t="str">
        <f>'Full Database'!L29</f>
        <v>NA</v>
      </c>
      <c r="K34" s="83"/>
      <c r="L34" s="72"/>
    </row>
    <row r="35" spans="1:12" ht="28.8" x14ac:dyDescent="0.3">
      <c r="A35" s="81" t="str">
        <f>'Full Database'!A30</f>
        <v>Maguard 5626</v>
      </c>
      <c r="B35" s="82"/>
      <c r="C35" s="151" t="str">
        <f>'Full Database'!E30</f>
        <v>PAA with 
Hydrogen peroxide</v>
      </c>
      <c r="D35" s="152" t="str">
        <f>'Full Database'!F30</f>
        <v>5.9% 
27.3%</v>
      </c>
      <c r="E35" s="153" t="str">
        <f>'Full Database'!G30</f>
        <v>None</v>
      </c>
      <c r="F35" s="154" t="str">
        <f>'Full Database'!H30</f>
        <v>NA</v>
      </c>
      <c r="G35" s="155" t="str">
        <f>'Full Database'!I30</f>
        <v>None</v>
      </c>
      <c r="H35" s="152" t="str">
        <f>'Full Database'!J30</f>
        <v>NA</v>
      </c>
      <c r="I35" s="153" t="str">
        <f>'Full Database'!K30</f>
        <v>None</v>
      </c>
      <c r="J35" s="152" t="str">
        <f>'Full Database'!L30</f>
        <v>NA</v>
      </c>
      <c r="K35" s="83"/>
      <c r="L35" s="72"/>
    </row>
    <row r="36" spans="1:12" x14ac:dyDescent="0.3">
      <c r="A36" s="81" t="str">
        <f>'Full Database'!A31</f>
        <v>Olin Chlorine</v>
      </c>
      <c r="B36" s="82"/>
      <c r="C36" s="151" t="str">
        <f>'Full Database'!E31</f>
        <v>Chlorine (gas)</v>
      </c>
      <c r="D36" s="152">
        <f>'Full Database'!F31</f>
        <v>0.995</v>
      </c>
      <c r="E36" s="153" t="str">
        <f>'Full Database'!G31</f>
        <v>None</v>
      </c>
      <c r="F36" s="154" t="str">
        <f>'Full Database'!H31</f>
        <v>NA</v>
      </c>
      <c r="G36" s="155" t="str">
        <f>'Full Database'!I31</f>
        <v>None</v>
      </c>
      <c r="H36" s="152" t="str">
        <f>'Full Database'!J31</f>
        <v>NA</v>
      </c>
      <c r="I36" s="153" t="str">
        <f>'Full Database'!K31</f>
        <v>None</v>
      </c>
      <c r="J36" s="152" t="str">
        <f>'Full Database'!L31</f>
        <v>NA</v>
      </c>
      <c r="K36" s="83"/>
      <c r="L36" s="72"/>
    </row>
    <row r="37" spans="1:12" ht="28.8" x14ac:dyDescent="0.3">
      <c r="A37" s="81" t="str">
        <f>'Full Database'!A32</f>
        <v>Oxidate Broad Spectrum Bactericide/Fungicide</v>
      </c>
      <c r="B37" s="82"/>
      <c r="C37" s="151" t="str">
        <f>'Full Database'!E32</f>
        <v>Hydrogen peroxide</v>
      </c>
      <c r="D37" s="152">
        <f>'Full Database'!F32</f>
        <v>0.27</v>
      </c>
      <c r="E37" s="153" t="str">
        <f>'Full Database'!G32</f>
        <v>None</v>
      </c>
      <c r="F37" s="154" t="str">
        <f>'Full Database'!H32</f>
        <v>NA</v>
      </c>
      <c r="G37" s="155" t="str">
        <f>'Full Database'!I32</f>
        <v>None</v>
      </c>
      <c r="H37" s="152" t="str">
        <f>'Full Database'!J32</f>
        <v>NA</v>
      </c>
      <c r="I37" s="153" t="str">
        <f>'Full Database'!K32</f>
        <v>None</v>
      </c>
      <c r="J37" s="152" t="str">
        <f>'Full Database'!L32</f>
        <v>NA</v>
      </c>
      <c r="K37" s="83"/>
      <c r="L37" s="72"/>
    </row>
    <row r="38" spans="1:12" x14ac:dyDescent="0.3">
      <c r="A38" s="81" t="str">
        <f>'Full Database'!A33</f>
        <v>Oxine</v>
      </c>
      <c r="B38" s="82"/>
      <c r="C38" s="151" t="str">
        <f>'Full Database'!E33</f>
        <v>Chlorine dioxide</v>
      </c>
      <c r="D38" s="152">
        <f>'Full Database'!F33</f>
        <v>0.02</v>
      </c>
      <c r="E38" s="153" t="str">
        <f>'Full Database'!G33</f>
        <v>None</v>
      </c>
      <c r="F38" s="154" t="str">
        <f>'Full Database'!H33</f>
        <v>NA</v>
      </c>
      <c r="G38" s="155" t="str">
        <f>'Full Database'!I33</f>
        <v>None</v>
      </c>
      <c r="H38" s="152" t="str">
        <f>'Full Database'!J33</f>
        <v>NA</v>
      </c>
      <c r="I38" s="153" t="str">
        <f>'Full Database'!K33</f>
        <v>None</v>
      </c>
      <c r="J38" s="152" t="str">
        <f>'Full Database'!L33</f>
        <v>NA</v>
      </c>
      <c r="K38" s="83"/>
      <c r="L38" s="72"/>
    </row>
    <row r="39" spans="1:12" ht="28.8" x14ac:dyDescent="0.3">
      <c r="A39" s="81" t="str">
        <f>'Full Database'!A34</f>
        <v>Oxonia Active</v>
      </c>
      <c r="B39" s="82"/>
      <c r="C39" s="151" t="str">
        <f>'Full Database'!E34</f>
        <v>Hydrogen peroxide</v>
      </c>
      <c r="D39" s="152">
        <f>'Full Database'!F34</f>
        <v>0.27500000000000002</v>
      </c>
      <c r="E39" s="153" t="str">
        <f>'Full Database'!G34</f>
        <v xml:space="preserve">Ethaneperoxoic acid </v>
      </c>
      <c r="F39" s="154">
        <f>'Full Database'!H34</f>
        <v>5.8000000000000003E-2</v>
      </c>
      <c r="G39" s="155" t="str">
        <f>'Full Database'!I34</f>
        <v>None</v>
      </c>
      <c r="H39" s="152" t="str">
        <f>'Full Database'!J34</f>
        <v>NA</v>
      </c>
      <c r="I39" s="153" t="str">
        <f>'Full Database'!K34</f>
        <v>None</v>
      </c>
      <c r="J39" s="152" t="str">
        <f>'Full Database'!L34</f>
        <v>NA</v>
      </c>
      <c r="K39" s="83"/>
      <c r="L39" s="72"/>
    </row>
    <row r="40" spans="1:12" x14ac:dyDescent="0.3">
      <c r="A40" s="81" t="str">
        <f>'Full Database'!A35</f>
        <v>Pac-chlor 12.5%</v>
      </c>
      <c r="B40" s="82"/>
      <c r="C40" s="151" t="str">
        <f>'Full Database'!E35</f>
        <v>Sodium hypochlorite</v>
      </c>
      <c r="D40" s="152">
        <f>'Full Database'!F35</f>
        <v>0.125</v>
      </c>
      <c r="E40" s="153" t="str">
        <f>'Full Database'!G35</f>
        <v>None</v>
      </c>
      <c r="F40" s="154" t="str">
        <f>'Full Database'!H35</f>
        <v>NA</v>
      </c>
      <c r="G40" s="155" t="str">
        <f>'Full Database'!I35</f>
        <v>None</v>
      </c>
      <c r="H40" s="152" t="str">
        <f>'Full Database'!J35</f>
        <v>NA</v>
      </c>
      <c r="I40" s="153" t="str">
        <f>'Full Database'!K35</f>
        <v>None</v>
      </c>
      <c r="J40" s="152" t="str">
        <f>'Full Database'!L35</f>
        <v>NA</v>
      </c>
      <c r="K40" s="83"/>
      <c r="L40" s="72"/>
    </row>
    <row r="41" spans="1:12" ht="28.8" x14ac:dyDescent="0.3">
      <c r="A41" s="81" t="str">
        <f>'Full Database'!A36</f>
        <v>Peraclean 15</v>
      </c>
      <c r="B41" s="82"/>
      <c r="C41" s="151" t="str">
        <f>'Full Database'!E36</f>
        <v>PAA with 
Hydrogen peroxide</v>
      </c>
      <c r="D41" s="152" t="str">
        <f>'Full Database'!F36</f>
        <v>15.0% 
22.0%</v>
      </c>
      <c r="E41" s="153" t="str">
        <f>'Full Database'!G36</f>
        <v>None</v>
      </c>
      <c r="F41" s="154" t="str">
        <f>'Full Database'!H36</f>
        <v>NA</v>
      </c>
      <c r="G41" s="155" t="str">
        <f>'Full Database'!I36</f>
        <v>None</v>
      </c>
      <c r="H41" s="152" t="str">
        <f>'Full Database'!J36</f>
        <v>NA</v>
      </c>
      <c r="I41" s="153" t="str">
        <f>'Full Database'!K36</f>
        <v>None</v>
      </c>
      <c r="J41" s="152" t="str">
        <f>'Full Database'!L36</f>
        <v>NA</v>
      </c>
      <c r="K41" s="83"/>
      <c r="L41" s="72"/>
    </row>
    <row r="42" spans="1:12" ht="28.8" x14ac:dyDescent="0.3">
      <c r="A42" s="81" t="str">
        <f>'Full Database'!A37</f>
        <v>Peraclean 5</v>
      </c>
      <c r="B42" s="82"/>
      <c r="C42" s="151" t="str">
        <f>'Full Database'!E37</f>
        <v>PAA with 
Hydrogen peroxide</v>
      </c>
      <c r="D42" s="152" t="str">
        <f>'Full Database'!F37</f>
        <v>4.9% 
26.5%</v>
      </c>
      <c r="E42" s="153" t="str">
        <f>'Full Database'!G37</f>
        <v>None</v>
      </c>
      <c r="F42" s="154" t="str">
        <f>'Full Database'!H37</f>
        <v>NA</v>
      </c>
      <c r="G42" s="155" t="str">
        <f>'Full Database'!I37</f>
        <v>None</v>
      </c>
      <c r="H42" s="152" t="str">
        <f>'Full Database'!J37</f>
        <v>NA</v>
      </c>
      <c r="I42" s="153" t="str">
        <f>'Full Database'!K37</f>
        <v>None</v>
      </c>
      <c r="J42" s="152" t="str">
        <f>'Full Database'!L37</f>
        <v>NA</v>
      </c>
      <c r="K42" s="83"/>
      <c r="L42" s="72"/>
    </row>
    <row r="43" spans="1:12" ht="28.8" x14ac:dyDescent="0.3">
      <c r="A43" s="81" t="str">
        <f>'Full Database'!A38</f>
        <v>Perasan A</v>
      </c>
      <c r="B43" s="82"/>
      <c r="C43" s="151" t="str">
        <f>'Full Database'!E38</f>
        <v>PAA with 
Hydrogen peroxide</v>
      </c>
      <c r="D43" s="152" t="str">
        <f>'Full Database'!F38</f>
        <v>5.6% 
26.5%</v>
      </c>
      <c r="E43" s="153" t="str">
        <f>'Full Database'!G38</f>
        <v>None</v>
      </c>
      <c r="F43" s="154" t="str">
        <f>'Full Database'!H38</f>
        <v>NA</v>
      </c>
      <c r="G43" s="155" t="str">
        <f>'Full Database'!I38</f>
        <v>None</v>
      </c>
      <c r="H43" s="152" t="str">
        <f>'Full Database'!J38</f>
        <v>NA</v>
      </c>
      <c r="I43" s="153" t="str">
        <f>'Full Database'!K38</f>
        <v>None</v>
      </c>
      <c r="J43" s="152" t="str">
        <f>'Full Database'!L38</f>
        <v>NA</v>
      </c>
      <c r="K43" s="83"/>
      <c r="L43" s="72"/>
    </row>
    <row r="44" spans="1:12" ht="28.8" x14ac:dyDescent="0.3">
      <c r="A44" s="81" t="str">
        <f>'Full Database'!A39</f>
        <v>Perasan C-5</v>
      </c>
      <c r="B44" s="82"/>
      <c r="C44" s="151" t="str">
        <f>'Full Database'!E39</f>
        <v>PAA with 
Hydrogen peroxide</v>
      </c>
      <c r="D44" s="152" t="str">
        <f>'Full Database'!F39</f>
        <v>5.0% 
22.4%</v>
      </c>
      <c r="E44" s="153" t="str">
        <f>'Full Database'!G39</f>
        <v>None</v>
      </c>
      <c r="F44" s="154" t="str">
        <f>'Full Database'!H39</f>
        <v>NA</v>
      </c>
      <c r="G44" s="155" t="str">
        <f>'Full Database'!I39</f>
        <v>None</v>
      </c>
      <c r="H44" s="152" t="str">
        <f>'Full Database'!J39</f>
        <v>NA</v>
      </c>
      <c r="I44" s="153" t="str">
        <f>'Full Database'!K39</f>
        <v>None</v>
      </c>
      <c r="J44" s="152" t="str">
        <f>'Full Database'!L39</f>
        <v>NA</v>
      </c>
      <c r="K44" s="83"/>
      <c r="L44" s="72"/>
    </row>
    <row r="45" spans="1:12" ht="28.8" x14ac:dyDescent="0.3">
      <c r="A45" s="81" t="str">
        <f>'Full Database'!A40</f>
        <v>Perasan OG</v>
      </c>
      <c r="B45" s="82"/>
      <c r="C45" s="151" t="str">
        <f>'Full Database'!E40</f>
        <v>PAA with 
Hydrogen peroxide</v>
      </c>
      <c r="D45" s="152" t="str">
        <f>'Full Database'!F40</f>
        <v>21.5% 
5.0%</v>
      </c>
      <c r="E45" s="153" t="str">
        <f>'Full Database'!G40</f>
        <v>None</v>
      </c>
      <c r="F45" s="154" t="str">
        <f>'Full Database'!H40</f>
        <v>NA</v>
      </c>
      <c r="G45" s="155" t="str">
        <f>'Full Database'!I40</f>
        <v>None</v>
      </c>
      <c r="H45" s="152" t="str">
        <f>'Full Database'!J40</f>
        <v>NA</v>
      </c>
      <c r="I45" s="153" t="str">
        <f>'Full Database'!K40</f>
        <v>None</v>
      </c>
      <c r="J45" s="152" t="str">
        <f>'Full Database'!L40</f>
        <v>NA</v>
      </c>
      <c r="K45" s="83"/>
      <c r="L45" s="72"/>
    </row>
    <row r="46" spans="1:12" ht="28.8" x14ac:dyDescent="0.3">
      <c r="A46" s="81" t="str">
        <f>'Full Database'!A41</f>
        <v>PerOx Extreme</v>
      </c>
      <c r="B46" s="82"/>
      <c r="C46" s="151" t="str">
        <f>'Full Database'!E41</f>
        <v>PAA with 
Hydrogen peroxide</v>
      </c>
      <c r="D46" s="152" t="str">
        <f>'Full Database'!F41</f>
        <v>15.0% 
10.0%</v>
      </c>
      <c r="E46" s="153" t="str">
        <f>'Full Database'!G41</f>
        <v>None</v>
      </c>
      <c r="F46" s="154" t="str">
        <f>'Full Database'!H41</f>
        <v>NA</v>
      </c>
      <c r="G46" s="155" t="str">
        <f>'Full Database'!I41</f>
        <v>None</v>
      </c>
      <c r="H46" s="152" t="str">
        <f>'Full Database'!J41</f>
        <v>NA</v>
      </c>
      <c r="I46" s="153" t="str">
        <f>'Full Database'!K41</f>
        <v>None</v>
      </c>
      <c r="J46" s="152" t="str">
        <f>'Full Database'!L41</f>
        <v>NA</v>
      </c>
      <c r="K46" s="83"/>
      <c r="L46" s="72"/>
    </row>
    <row r="47" spans="1:12" x14ac:dyDescent="0.3">
      <c r="A47" s="81" t="str">
        <f>'Full Database'!A42</f>
        <v>PPG 70 CAL Hypo Granules</v>
      </c>
      <c r="B47" s="82"/>
      <c r="C47" s="151" t="str">
        <f>'Full Database'!E42</f>
        <v>Calcium hypochlorite</v>
      </c>
      <c r="D47" s="152">
        <f>'Full Database'!F42</f>
        <v>0.73</v>
      </c>
      <c r="E47" s="153" t="str">
        <f>'Full Database'!G42</f>
        <v>None</v>
      </c>
      <c r="F47" s="154" t="str">
        <f>'Full Database'!H42</f>
        <v>NA</v>
      </c>
      <c r="G47" s="155" t="str">
        <f>'Full Database'!I42</f>
        <v>None</v>
      </c>
      <c r="H47" s="152" t="str">
        <f>'Full Database'!J42</f>
        <v>NA</v>
      </c>
      <c r="I47" s="153" t="str">
        <f>'Full Database'!K42</f>
        <v>None</v>
      </c>
      <c r="J47" s="152" t="str">
        <f>'Full Database'!L42</f>
        <v>NA</v>
      </c>
      <c r="K47" s="83"/>
      <c r="L47" s="72"/>
    </row>
    <row r="48" spans="1:12" ht="43.2" x14ac:dyDescent="0.3">
      <c r="A48" s="81" t="str">
        <f>'Full Database'!A43</f>
        <v xml:space="preserve">Pro-san L </v>
      </c>
      <c r="B48" s="82"/>
      <c r="C48" s="151" t="str">
        <f>'Full Database'!E43</f>
        <v>None</v>
      </c>
      <c r="D48" s="152" t="str">
        <f>'Full Database'!F43</f>
        <v>NA</v>
      </c>
      <c r="E48" s="153" t="str">
        <f>'Full Database'!G43</f>
        <v>Citric acid</v>
      </c>
      <c r="F48" s="154">
        <f>'Full Database'!H43</f>
        <v>6.6E-3</v>
      </c>
      <c r="G48" s="155" t="str">
        <f>'Full Database'!I43</f>
        <v>Sodium dodecylbenzene-sulfonate</v>
      </c>
      <c r="H48" s="152">
        <f>'Full Database'!J43</f>
        <v>3.6000000000000002E-4</v>
      </c>
      <c r="I48" s="153" t="str">
        <f>'Full Database'!K43</f>
        <v>None</v>
      </c>
      <c r="J48" s="152" t="str">
        <f>'Full Database'!L43</f>
        <v>NA</v>
      </c>
      <c r="K48" s="83"/>
      <c r="L48" s="72"/>
    </row>
    <row r="49" spans="1:12" x14ac:dyDescent="0.3">
      <c r="A49" s="81" t="str">
        <f>'Full Database'!A44</f>
        <v>Puma</v>
      </c>
      <c r="B49" s="82"/>
      <c r="C49" s="151" t="str">
        <f>'Full Database'!E44</f>
        <v>Sodium hypochlorite</v>
      </c>
      <c r="D49" s="152">
        <f>'Full Database'!F44</f>
        <v>8.2500000000000004E-2</v>
      </c>
      <c r="E49" s="153" t="str">
        <f>'Full Database'!G44</f>
        <v>None</v>
      </c>
      <c r="F49" s="154" t="str">
        <f>'Full Database'!H44</f>
        <v>NA</v>
      </c>
      <c r="G49" s="155" t="str">
        <f>'Full Database'!I44</f>
        <v>None</v>
      </c>
      <c r="H49" s="152" t="str">
        <f>'Full Database'!J44</f>
        <v>NA</v>
      </c>
      <c r="I49" s="153" t="str">
        <f>'Full Database'!K44</f>
        <v>None</v>
      </c>
      <c r="J49" s="152" t="str">
        <f>'Full Database'!L44</f>
        <v>NA</v>
      </c>
      <c r="K49" s="83"/>
      <c r="L49" s="72"/>
    </row>
    <row r="50" spans="1:12" x14ac:dyDescent="0.3">
      <c r="A50" s="81" t="str">
        <f>'Full Database'!A45</f>
        <v>Pure Bright Germicidal Ultra Bleach</v>
      </c>
      <c r="B50" s="82"/>
      <c r="C50" s="151" t="str">
        <f>'Full Database'!E45</f>
        <v>Sodium hypochlorite</v>
      </c>
      <c r="D50" s="152">
        <f>'Full Database'!F45</f>
        <v>0.06</v>
      </c>
      <c r="E50" s="153" t="str">
        <f>'Full Database'!G45</f>
        <v>None</v>
      </c>
      <c r="F50" s="154" t="str">
        <f>'Full Database'!H45</f>
        <v>NA</v>
      </c>
      <c r="G50" s="155" t="str">
        <f>'Full Database'!I45</f>
        <v>None</v>
      </c>
      <c r="H50" s="152" t="str">
        <f>'Full Database'!J45</f>
        <v>NA</v>
      </c>
      <c r="I50" s="153" t="str">
        <f>'Full Database'!K45</f>
        <v>None</v>
      </c>
      <c r="J50" s="152" t="str">
        <f>'Full Database'!L45</f>
        <v>NA</v>
      </c>
      <c r="K50" s="83"/>
      <c r="L50" s="72"/>
    </row>
    <row r="51" spans="1:12" x14ac:dyDescent="0.3">
      <c r="A51" s="81" t="str">
        <f>'Full Database'!A46</f>
        <v>Re-Ox</v>
      </c>
      <c r="B51" s="82"/>
      <c r="C51" s="151" t="str">
        <f>'Full Database'!E46</f>
        <v>Sodium hypochlorite</v>
      </c>
      <c r="D51" s="152">
        <f>'Full Database'!F46</f>
        <v>5.0000000000000001E-4</v>
      </c>
      <c r="E51" s="153" t="str">
        <f>'Full Database'!G46</f>
        <v>None</v>
      </c>
      <c r="F51" s="154" t="str">
        <f>'Full Database'!H46</f>
        <v>NA</v>
      </c>
      <c r="G51" s="155" t="str">
        <f>'Full Database'!I46</f>
        <v>None</v>
      </c>
      <c r="H51" s="152" t="str">
        <f>'Full Database'!J46</f>
        <v>NA</v>
      </c>
      <c r="I51" s="153" t="str">
        <f>'Full Database'!K46</f>
        <v>None</v>
      </c>
      <c r="J51" s="152" t="str">
        <f>'Full Database'!L46</f>
        <v>NA</v>
      </c>
      <c r="K51" s="83"/>
      <c r="L51" s="72"/>
    </row>
    <row r="52" spans="1:12" ht="28.8" x14ac:dyDescent="0.3">
      <c r="A52" s="81" t="str">
        <f>'Full Database'!A47</f>
        <v>Sanidate 12.0</v>
      </c>
      <c r="B52" s="82"/>
      <c r="C52" s="151" t="str">
        <f>'Full Database'!E47</f>
        <v>PAA with 
Hydrogen peroxide</v>
      </c>
      <c r="D52" s="152" t="str">
        <f>'Full Database'!F47</f>
        <v>12.0% 
18.5%</v>
      </c>
      <c r="E52" s="153" t="str">
        <f>'Full Database'!G47</f>
        <v>None</v>
      </c>
      <c r="F52" s="154" t="str">
        <f>'Full Database'!H47</f>
        <v>NA</v>
      </c>
      <c r="G52" s="155" t="str">
        <f>'Full Database'!I47</f>
        <v>None</v>
      </c>
      <c r="H52" s="152" t="str">
        <f>'Full Database'!J47</f>
        <v>NA</v>
      </c>
      <c r="I52" s="153" t="str">
        <f>'Full Database'!K47</f>
        <v>None</v>
      </c>
      <c r="J52" s="152" t="str">
        <f>'Full Database'!L47</f>
        <v>NA</v>
      </c>
      <c r="K52" s="83"/>
      <c r="L52" s="72"/>
    </row>
    <row r="53" spans="1:12" ht="28.8" x14ac:dyDescent="0.3">
      <c r="A53" s="81" t="str">
        <f>'Full Database'!A48</f>
        <v>SaniDate 15.0</v>
      </c>
      <c r="B53" s="82"/>
      <c r="C53" s="151" t="str">
        <f>'Full Database'!E48</f>
        <v>PAA with 
Hydrogen peroxide</v>
      </c>
      <c r="D53" s="152" t="str">
        <f>'Full Database'!F48</f>
        <v>15.0% 
10.0%</v>
      </c>
      <c r="E53" s="153" t="str">
        <f>'Full Database'!G48</f>
        <v>None</v>
      </c>
      <c r="F53" s="154" t="str">
        <f>'Full Database'!H48</f>
        <v>NA</v>
      </c>
      <c r="G53" s="155" t="str">
        <f>'Full Database'!I48</f>
        <v>None</v>
      </c>
      <c r="H53" s="152" t="str">
        <f>'Full Database'!J48</f>
        <v>NA</v>
      </c>
      <c r="I53" s="153" t="str">
        <f>'Full Database'!K48</f>
        <v>None</v>
      </c>
      <c r="J53" s="152" t="str">
        <f>'Full Database'!L48</f>
        <v>NA</v>
      </c>
      <c r="K53" s="83"/>
      <c r="L53" s="72"/>
    </row>
    <row r="54" spans="1:12" ht="28.8" x14ac:dyDescent="0.3">
      <c r="A54" s="81" t="str">
        <f>'Full Database'!A49</f>
        <v>Sanidate 5.0</v>
      </c>
      <c r="B54" s="82"/>
      <c r="C54" s="151" t="str">
        <f>'Full Database'!E49</f>
        <v>PAA with 
Hydrogen peroxide</v>
      </c>
      <c r="D54" s="152" t="str">
        <f>'Full Database'!F49</f>
        <v>5.3% 
23.0%</v>
      </c>
      <c r="E54" s="153" t="str">
        <f>'Full Database'!G49</f>
        <v>None</v>
      </c>
      <c r="F54" s="154" t="str">
        <f>'Full Database'!H49</f>
        <v>NA</v>
      </c>
      <c r="G54" s="155" t="str">
        <f>'Full Database'!I49</f>
        <v>None</v>
      </c>
      <c r="H54" s="152" t="str">
        <f>'Full Database'!J49</f>
        <v>NA</v>
      </c>
      <c r="I54" s="153" t="str">
        <f>'Full Database'!K49</f>
        <v>None</v>
      </c>
      <c r="J54" s="152" t="str">
        <f>'Full Database'!L49</f>
        <v>NA</v>
      </c>
      <c r="K54" s="83"/>
      <c r="L54" s="72"/>
    </row>
    <row r="55" spans="1:12" x14ac:dyDescent="0.3">
      <c r="A55" s="81" t="str">
        <f>'Full Database'!A50</f>
        <v xml:space="preserve">Sanidate Ready to Use </v>
      </c>
      <c r="B55" s="82"/>
      <c r="C55" s="151" t="str">
        <f>'Full Database'!E50</f>
        <v>Hydrogen peroxide</v>
      </c>
      <c r="D55" s="152">
        <f>'Full Database'!F50</f>
        <v>1.08E-3</v>
      </c>
      <c r="E55" s="153" t="str">
        <f>'Full Database'!G50</f>
        <v>None</v>
      </c>
      <c r="F55" s="154" t="str">
        <f>'Full Database'!H50</f>
        <v>NA</v>
      </c>
      <c r="G55" s="155" t="str">
        <f>'Full Database'!I50</f>
        <v>None</v>
      </c>
      <c r="H55" s="152" t="str">
        <f>'Full Database'!J50</f>
        <v>NA</v>
      </c>
      <c r="I55" s="153" t="str">
        <f>'Full Database'!K50</f>
        <v>None</v>
      </c>
      <c r="J55" s="152" t="str">
        <f>'Full Database'!L50</f>
        <v>NA</v>
      </c>
      <c r="K55" s="83"/>
      <c r="L55" s="72"/>
    </row>
    <row r="56" spans="1:12" ht="43.2" x14ac:dyDescent="0.3">
      <c r="A56" s="81" t="str">
        <f>'Full Database'!A51</f>
        <v>Selectrocide 2L500</v>
      </c>
      <c r="B56" s="82"/>
      <c r="C56" s="151" t="str">
        <f>'Full Database'!E51</f>
        <v>Sodium chlorite  (precursor to chlorine dioxide)</v>
      </c>
      <c r="D56" s="152">
        <f>'Full Database'!F51</f>
        <v>0.30499999999999999</v>
      </c>
      <c r="E56" s="153" t="str">
        <f>'Full Database'!G51</f>
        <v>None</v>
      </c>
      <c r="F56" s="154" t="str">
        <f>'Full Database'!H51</f>
        <v>NA</v>
      </c>
      <c r="G56" s="155" t="str">
        <f>'Full Database'!I51</f>
        <v>None</v>
      </c>
      <c r="H56" s="152" t="str">
        <f>'Full Database'!J51</f>
        <v>NA</v>
      </c>
      <c r="I56" s="153" t="str">
        <f>'Full Database'!K51</f>
        <v>None</v>
      </c>
      <c r="J56" s="152" t="str">
        <f>'Full Database'!L51</f>
        <v>NA</v>
      </c>
      <c r="K56" s="83"/>
      <c r="L56" s="72"/>
    </row>
    <row r="57" spans="1:12" ht="43.2" x14ac:dyDescent="0.3">
      <c r="A57" s="81" t="str">
        <f>'Full Database'!A52</f>
        <v>Selectrocide 5G</v>
      </c>
      <c r="B57" s="82"/>
      <c r="C57" s="151" t="str">
        <f>'Full Database'!E52</f>
        <v>Sodium chlorite  (precursor to chlorine dioxide)</v>
      </c>
      <c r="D57" s="152">
        <f>'Full Database'!F52</f>
        <v>0.30499999999999999</v>
      </c>
      <c r="E57" s="153" t="str">
        <f>'Full Database'!G52</f>
        <v>None</v>
      </c>
      <c r="F57" s="154" t="str">
        <f>'Full Database'!H52</f>
        <v>NA</v>
      </c>
      <c r="G57" s="155" t="str">
        <f>'Full Database'!I52</f>
        <v>None</v>
      </c>
      <c r="H57" s="152" t="str">
        <f>'Full Database'!J52</f>
        <v>NA</v>
      </c>
      <c r="I57" s="153" t="str">
        <f>'Full Database'!K52</f>
        <v>None</v>
      </c>
      <c r="J57" s="152" t="str">
        <f>'Full Database'!L52</f>
        <v>NA</v>
      </c>
      <c r="K57" s="83"/>
      <c r="L57" s="72"/>
    </row>
    <row r="58" spans="1:12" x14ac:dyDescent="0.3">
      <c r="A58" s="81" t="str">
        <f>'Full Database'!A53</f>
        <v>Sno-Glo Bleach</v>
      </c>
      <c r="B58" s="82"/>
      <c r="C58" s="151" t="str">
        <f>'Full Database'!E53</f>
        <v>Sodium hypochlorite</v>
      </c>
      <c r="D58" s="152">
        <f>'Full Database'!F53</f>
        <v>0.1</v>
      </c>
      <c r="E58" s="153" t="str">
        <f>'Full Database'!G53</f>
        <v>None</v>
      </c>
      <c r="F58" s="154" t="str">
        <f>'Full Database'!H53</f>
        <v>NA</v>
      </c>
      <c r="G58" s="155" t="str">
        <f>'Full Database'!I53</f>
        <v>None</v>
      </c>
      <c r="H58" s="152" t="str">
        <f>'Full Database'!J53</f>
        <v>NA</v>
      </c>
      <c r="I58" s="153" t="str">
        <f>'Full Database'!K53</f>
        <v>None</v>
      </c>
      <c r="J58" s="152" t="str">
        <f>'Full Database'!L53</f>
        <v>NA</v>
      </c>
      <c r="K58" s="83"/>
      <c r="L58" s="72"/>
    </row>
    <row r="59" spans="1:12" x14ac:dyDescent="0.3">
      <c r="A59" s="81" t="str">
        <f>'Full Database'!A54</f>
        <v>Sodium Hypochlorite 12.5%</v>
      </c>
      <c r="B59" s="82"/>
      <c r="C59" s="151" t="str">
        <f>'Full Database'!E54</f>
        <v>Sodium hypochlorite</v>
      </c>
      <c r="D59" s="152">
        <f>'Full Database'!F54</f>
        <v>0.125</v>
      </c>
      <c r="E59" s="153" t="str">
        <f>'Full Database'!G54</f>
        <v>None</v>
      </c>
      <c r="F59" s="154" t="str">
        <f>'Full Database'!H54</f>
        <v>NA</v>
      </c>
      <c r="G59" s="155" t="str">
        <f>'Full Database'!I54</f>
        <v>None</v>
      </c>
      <c r="H59" s="152" t="str">
        <f>'Full Database'!J54</f>
        <v>NA</v>
      </c>
      <c r="I59" s="153" t="str">
        <f>'Full Database'!K54</f>
        <v>None</v>
      </c>
      <c r="J59" s="152" t="str">
        <f>'Full Database'!L54</f>
        <v>NA</v>
      </c>
      <c r="K59" s="83"/>
      <c r="L59" s="72"/>
    </row>
    <row r="60" spans="1:12" x14ac:dyDescent="0.3">
      <c r="A60" s="81" t="str">
        <f>'Full Database'!A55</f>
        <v>Sodium Hypochlorite 12.5%</v>
      </c>
      <c r="B60" s="82"/>
      <c r="C60" s="151" t="str">
        <f>'Full Database'!E55</f>
        <v>Sodium hypochlorite</v>
      </c>
      <c r="D60" s="152">
        <f>'Full Database'!F55</f>
        <v>0.125</v>
      </c>
      <c r="E60" s="153" t="str">
        <f>'Full Database'!G55</f>
        <v>None</v>
      </c>
      <c r="F60" s="154" t="str">
        <f>'Full Database'!H55</f>
        <v>NA</v>
      </c>
      <c r="G60" s="155" t="str">
        <f>'Full Database'!I55</f>
        <v>None</v>
      </c>
      <c r="H60" s="152" t="str">
        <f>'Full Database'!J55</f>
        <v>NA</v>
      </c>
      <c r="I60" s="153" t="str">
        <f>'Full Database'!K55</f>
        <v>None</v>
      </c>
      <c r="J60" s="152" t="str">
        <f>'Full Database'!L55</f>
        <v>NA</v>
      </c>
      <c r="K60" s="83"/>
      <c r="L60" s="72"/>
    </row>
    <row r="61" spans="1:12" x14ac:dyDescent="0.3">
      <c r="A61" s="81" t="str">
        <f>'Full Database'!A56</f>
        <v>Sodium Hypochlorite Solution</v>
      </c>
      <c r="B61" s="82"/>
      <c r="C61" s="151" t="str">
        <f>'Full Database'!E56</f>
        <v>Sodium hypochlorite</v>
      </c>
      <c r="D61" s="152">
        <f>'Full Database'!F56</f>
        <v>0.125</v>
      </c>
      <c r="E61" s="153" t="str">
        <f>'Full Database'!G56</f>
        <v>None</v>
      </c>
      <c r="F61" s="154" t="str">
        <f>'Full Database'!H56</f>
        <v>NA</v>
      </c>
      <c r="G61" s="155" t="str">
        <f>'Full Database'!I56</f>
        <v>None</v>
      </c>
      <c r="H61" s="152" t="str">
        <f>'Full Database'!J56</f>
        <v>NA</v>
      </c>
      <c r="I61" s="153" t="str">
        <f>'Full Database'!K56</f>
        <v>None</v>
      </c>
      <c r="J61" s="152" t="str">
        <f>'Full Database'!L56</f>
        <v>NA</v>
      </c>
      <c r="K61" s="83"/>
      <c r="L61" s="72"/>
    </row>
    <row r="62" spans="1:12" x14ac:dyDescent="0.3">
      <c r="A62" s="81" t="str">
        <f>'Full Database'!A57</f>
        <v>Sodium Hypochlorite Solution 10%</v>
      </c>
      <c r="B62" s="82"/>
      <c r="C62" s="151" t="str">
        <f>'Full Database'!E57</f>
        <v>Sodium hypochlorite</v>
      </c>
      <c r="D62" s="152">
        <f>'Full Database'!F57</f>
        <v>0.1</v>
      </c>
      <c r="E62" s="153" t="str">
        <f>'Full Database'!G57</f>
        <v>None</v>
      </c>
      <c r="F62" s="154" t="str">
        <f>'Full Database'!H57</f>
        <v>NA</v>
      </c>
      <c r="G62" s="155" t="str">
        <f>'Full Database'!I57</f>
        <v>None</v>
      </c>
      <c r="H62" s="152" t="str">
        <f>'Full Database'!J57</f>
        <v>NA</v>
      </c>
      <c r="I62" s="153" t="str">
        <f>'Full Database'!K57</f>
        <v>None</v>
      </c>
      <c r="J62" s="152" t="str">
        <f>'Full Database'!L57</f>
        <v>NA</v>
      </c>
      <c r="K62" s="83"/>
      <c r="L62" s="72"/>
    </row>
    <row r="63" spans="1:12" ht="72" x14ac:dyDescent="0.3">
      <c r="A63" s="81" t="str">
        <f>'Full Database'!A58</f>
        <v>Ster-Bac</v>
      </c>
      <c r="B63" s="82"/>
      <c r="C63" s="151" t="str">
        <f>'Full Database'!E58</f>
        <v>None</v>
      </c>
      <c r="D63" s="152" t="str">
        <f>'Full Database'!F58</f>
        <v>NA</v>
      </c>
      <c r="E63" s="153" t="str">
        <f>'Full Database'!G58</f>
        <v>None</v>
      </c>
      <c r="F63" s="154" t="str">
        <f>'Full Database'!H58</f>
        <v>NA</v>
      </c>
      <c r="G63" s="155" t="str">
        <f>'Full Database'!I58</f>
        <v xml:space="preserve">n-Alkyl dimethyl benzyl ammonium chloride
(50% C14, 40% C12, 10% C16) </v>
      </c>
      <c r="H63" s="152">
        <f>'Full Database'!J58</f>
        <v>0.1</v>
      </c>
      <c r="I63" s="153" t="str">
        <f>'Full Database'!K58</f>
        <v>None</v>
      </c>
      <c r="J63" s="152" t="str">
        <f>'Full Database'!L58</f>
        <v>NA</v>
      </c>
      <c r="K63" s="83"/>
      <c r="L63" s="72"/>
    </row>
    <row r="64" spans="1:12" ht="28.8" x14ac:dyDescent="0.3">
      <c r="A64" s="81" t="str">
        <f>'Full Database'!A59</f>
        <v>StorOx 2.0</v>
      </c>
      <c r="B64" s="82"/>
      <c r="C64" s="151" t="str">
        <f>'Full Database'!E59</f>
        <v>PAA with 
Hydrogen peroxide</v>
      </c>
      <c r="D64" s="152" t="str">
        <f>'Full Database'!F59</f>
        <v>2.0% 
27%</v>
      </c>
      <c r="E64" s="153" t="str">
        <f>'Full Database'!G59</f>
        <v>None</v>
      </c>
      <c r="F64" s="154" t="str">
        <f>'Full Database'!H59</f>
        <v>NA</v>
      </c>
      <c r="G64" s="155" t="str">
        <f>'Full Database'!I59</f>
        <v>None</v>
      </c>
      <c r="H64" s="152" t="str">
        <f>'Full Database'!J59</f>
        <v>NA</v>
      </c>
      <c r="I64" s="153" t="str">
        <f>'Full Database'!K59</f>
        <v>None</v>
      </c>
      <c r="J64" s="152" t="str">
        <f>'Full Database'!L59</f>
        <v>NA</v>
      </c>
      <c r="K64" s="83"/>
      <c r="L64" s="72"/>
    </row>
    <row r="65" spans="1:12" x14ac:dyDescent="0.3">
      <c r="A65" s="81" t="str">
        <f>'Full Database'!A60</f>
        <v>Surchlor</v>
      </c>
      <c r="B65" s="82"/>
      <c r="C65" s="151" t="str">
        <f>'Full Database'!E60</f>
        <v>Sodium hypochlorite</v>
      </c>
      <c r="D65" s="152">
        <f>'Full Database'!F60</f>
        <v>0.125</v>
      </c>
      <c r="E65" s="153" t="str">
        <f>'Full Database'!G60</f>
        <v>None</v>
      </c>
      <c r="F65" s="154" t="str">
        <f>'Full Database'!H60</f>
        <v>NA</v>
      </c>
      <c r="G65" s="155" t="str">
        <f>'Full Database'!I60</f>
        <v>None</v>
      </c>
      <c r="H65" s="152" t="str">
        <f>'Full Database'!J60</f>
        <v>NA</v>
      </c>
      <c r="I65" s="153" t="str">
        <f>'Full Database'!K60</f>
        <v>None</v>
      </c>
      <c r="J65" s="152" t="str">
        <f>'Full Database'!L60</f>
        <v>NA</v>
      </c>
      <c r="K65" s="83"/>
      <c r="L65" s="72"/>
    </row>
    <row r="66" spans="1:12" ht="28.8" x14ac:dyDescent="0.3">
      <c r="A66" s="81" t="str">
        <f>'Full Database'!A61</f>
        <v>Synergex</v>
      </c>
      <c r="B66" s="82"/>
      <c r="C66" s="151" t="str">
        <f>'Full Database'!E61</f>
        <v>PAA with 
Hydrogen peroxide</v>
      </c>
      <c r="D66" s="152" t="str">
        <f>'Full Database'!F61</f>
        <v>2.38% 
10.7%</v>
      </c>
      <c r="E66" s="153" t="str">
        <f>'Full Database'!G61</f>
        <v>None</v>
      </c>
      <c r="F66" s="154" t="str">
        <f>'Full Database'!H61</f>
        <v>NA</v>
      </c>
      <c r="G66" s="155" t="str">
        <f>'Full Database'!I61</f>
        <v xml:space="preserve">None </v>
      </c>
      <c r="H66" s="152" t="str">
        <f>'Full Database'!J61</f>
        <v>NA</v>
      </c>
      <c r="I66" s="153" t="str">
        <f>'Full Database'!K61</f>
        <v>None</v>
      </c>
      <c r="J66" s="152" t="str">
        <f>'Full Database'!L61</f>
        <v>NA</v>
      </c>
      <c r="K66" s="83"/>
      <c r="L66" s="72"/>
    </row>
    <row r="67" spans="1:12" ht="28.8" x14ac:dyDescent="0.3">
      <c r="A67" s="81" t="str">
        <f>'Full Database'!A62</f>
        <v>Tsunami 100</v>
      </c>
      <c r="B67" s="82"/>
      <c r="C67" s="151" t="str">
        <f>'Full Database'!E62</f>
        <v>PAA with 
Hydrogen peroxide</v>
      </c>
      <c r="D67" s="152" t="str">
        <f>'Full Database'!F62</f>
        <v>15.2% 
11.2%</v>
      </c>
      <c r="E67" s="153" t="str">
        <f>'Full Database'!G62</f>
        <v>None</v>
      </c>
      <c r="F67" s="154" t="str">
        <f>'Full Database'!H62</f>
        <v>NA</v>
      </c>
      <c r="G67" s="155" t="str">
        <f>'Full Database'!I62</f>
        <v>None</v>
      </c>
      <c r="H67" s="152" t="str">
        <f>'Full Database'!J62</f>
        <v>NA</v>
      </c>
      <c r="I67" s="153" t="str">
        <f>'Full Database'!K62</f>
        <v>None</v>
      </c>
      <c r="J67" s="152" t="str">
        <f>'Full Database'!L62</f>
        <v>NA</v>
      </c>
      <c r="K67" s="83"/>
      <c r="L67" s="72"/>
    </row>
    <row r="68" spans="1:12" x14ac:dyDescent="0.3">
      <c r="A68" s="81" t="str">
        <f>'Full Database'!A63</f>
        <v>Ultra Clorox Brand Regular Bleach</v>
      </c>
      <c r="B68" s="82"/>
      <c r="C68" s="151" t="str">
        <f>'Full Database'!E63</f>
        <v>Sodium hypochlorite</v>
      </c>
      <c r="D68" s="152">
        <f>'Full Database'!F63</f>
        <v>0.06</v>
      </c>
      <c r="E68" s="153" t="str">
        <f>'Full Database'!G63</f>
        <v>None</v>
      </c>
      <c r="F68" s="154" t="str">
        <f>'Full Database'!H63</f>
        <v>NA</v>
      </c>
      <c r="G68" s="155" t="str">
        <f>'Full Database'!I63</f>
        <v>None</v>
      </c>
      <c r="H68" s="152" t="str">
        <f>'Full Database'!J63</f>
        <v>NA</v>
      </c>
      <c r="I68" s="153" t="str">
        <f>'Full Database'!K63</f>
        <v>None</v>
      </c>
      <c r="J68" s="152" t="str">
        <f>'Full Database'!L63</f>
        <v>NA</v>
      </c>
      <c r="K68" s="83"/>
      <c r="L68" s="72"/>
    </row>
    <row r="69" spans="1:12" x14ac:dyDescent="0.3">
      <c r="A69" s="81" t="str">
        <f>'Full Database'!A64</f>
        <v>Vertex Concentrate</v>
      </c>
      <c r="B69" s="82"/>
      <c r="C69" s="151" t="str">
        <f>'Full Database'!E64</f>
        <v>Sodium hypochlorite</v>
      </c>
      <c r="D69" s="152">
        <f>'Full Database'!F64</f>
        <v>0.1</v>
      </c>
      <c r="E69" s="153" t="str">
        <f>'Full Database'!G64</f>
        <v>None</v>
      </c>
      <c r="F69" s="154" t="str">
        <f>'Full Database'!H64</f>
        <v>NA</v>
      </c>
      <c r="G69" s="155" t="str">
        <f>'Full Database'!I64</f>
        <v>None</v>
      </c>
      <c r="H69" s="152" t="str">
        <f>'Full Database'!J64</f>
        <v>NA</v>
      </c>
      <c r="I69" s="153" t="str">
        <f>'Full Database'!K64</f>
        <v>None</v>
      </c>
      <c r="J69" s="152" t="str">
        <f>'Full Database'!L64</f>
        <v>NA</v>
      </c>
      <c r="K69" s="83"/>
      <c r="L69" s="72"/>
    </row>
    <row r="70" spans="1:12" x14ac:dyDescent="0.3">
      <c r="A70" s="81" t="str">
        <f>'Full Database'!A65</f>
        <v>Vertex CSS-12</v>
      </c>
      <c r="B70" s="82"/>
      <c r="C70" s="151" t="str">
        <f>'Full Database'!E65</f>
        <v>Sodium hypochlorite</v>
      </c>
      <c r="D70" s="152">
        <f>'Full Database'!F65</f>
        <v>0.12</v>
      </c>
      <c r="E70" s="153" t="str">
        <f>'Full Database'!G65</f>
        <v>None</v>
      </c>
      <c r="F70" s="154" t="str">
        <f>'Full Database'!H65</f>
        <v>NA</v>
      </c>
      <c r="G70" s="155" t="str">
        <f>'Full Database'!I65</f>
        <v>None</v>
      </c>
      <c r="H70" s="152" t="str">
        <f>'Full Database'!J65</f>
        <v>NA</v>
      </c>
      <c r="I70" s="153" t="str">
        <f>'Full Database'!K65</f>
        <v>None</v>
      </c>
      <c r="J70" s="152" t="str">
        <f>'Full Database'!L65</f>
        <v>NA</v>
      </c>
      <c r="K70" s="83"/>
      <c r="L70" s="72"/>
    </row>
    <row r="71" spans="1:12" x14ac:dyDescent="0.3">
      <c r="A71" s="81" t="str">
        <f>'Full Database'!A66</f>
        <v>Vertex CSS-5</v>
      </c>
      <c r="B71" s="82"/>
      <c r="C71" s="151" t="str">
        <f>'Full Database'!E66</f>
        <v>Sodium hypochlorite</v>
      </c>
      <c r="D71" s="152">
        <f>'Full Database'!F66</f>
        <v>5.2499999999999998E-2</v>
      </c>
      <c r="E71" s="153" t="str">
        <f>'Full Database'!G66</f>
        <v>None</v>
      </c>
      <c r="F71" s="154" t="str">
        <f>'Full Database'!H66</f>
        <v>NA</v>
      </c>
      <c r="G71" s="155" t="str">
        <f>'Full Database'!I66</f>
        <v>None</v>
      </c>
      <c r="H71" s="152" t="str">
        <f>'Full Database'!J66</f>
        <v>NA</v>
      </c>
      <c r="I71" s="153" t="str">
        <f>'Full Database'!K66</f>
        <v>None</v>
      </c>
      <c r="J71" s="152" t="str">
        <f>'Full Database'!L66</f>
        <v>NA</v>
      </c>
      <c r="K71" s="83"/>
      <c r="L71" s="72"/>
    </row>
    <row r="72" spans="1:12" ht="28.8" x14ac:dyDescent="0.3">
      <c r="A72" s="81" t="str">
        <f>'Full Database'!A67</f>
        <v>Victory</v>
      </c>
      <c r="B72" s="82"/>
      <c r="C72" s="151" t="str">
        <f>'Full Database'!E67</f>
        <v>PAA with 
Hydrogen peroxide</v>
      </c>
      <c r="D72" s="152" t="str">
        <f>'Full Database'!F67</f>
        <v>15.2% 
11.2%</v>
      </c>
      <c r="E72" s="153" t="str">
        <f>'Full Database'!G67</f>
        <v>None</v>
      </c>
      <c r="F72" s="154" t="str">
        <f>'Full Database'!H67</f>
        <v>NA</v>
      </c>
      <c r="G72" s="155" t="str">
        <f>'Full Database'!I67</f>
        <v>None</v>
      </c>
      <c r="H72" s="152" t="str">
        <f>'Full Database'!J67</f>
        <v>NA</v>
      </c>
      <c r="I72" s="153" t="str">
        <f>'Full Database'!K67</f>
        <v>None</v>
      </c>
      <c r="J72" s="152" t="str">
        <f>'Full Database'!L67</f>
        <v>NA</v>
      </c>
      <c r="K72" s="83"/>
      <c r="L72" s="72"/>
    </row>
    <row r="73" spans="1:12" ht="28.8" x14ac:dyDescent="0.3">
      <c r="A73" s="81" t="str">
        <f>'Full Database'!A68</f>
        <v>VigorOx SP-15</v>
      </c>
      <c r="B73" s="82"/>
      <c r="C73" s="151" t="str">
        <f>'Full Database'!E68</f>
        <v>PAA with 
Hydrogen peroxide</v>
      </c>
      <c r="D73" s="152" t="str">
        <f>'Full Database'!F68</f>
        <v>15.0% 
10.0%</v>
      </c>
      <c r="E73" s="153" t="str">
        <f>'Full Database'!G68</f>
        <v>None</v>
      </c>
      <c r="F73" s="154" t="str">
        <f>'Full Database'!H68</f>
        <v>NA</v>
      </c>
      <c r="G73" s="155" t="str">
        <f>'Full Database'!I68</f>
        <v>None</v>
      </c>
      <c r="H73" s="152" t="str">
        <f>'Full Database'!J68</f>
        <v>NA</v>
      </c>
      <c r="I73" s="153" t="str">
        <f>'Full Database'!K68</f>
        <v>None</v>
      </c>
      <c r="J73" s="152" t="str">
        <f>'Full Database'!L68</f>
        <v>NA</v>
      </c>
      <c r="K73" s="83"/>
      <c r="L73" s="72"/>
    </row>
    <row r="74" spans="1:12" x14ac:dyDescent="0.3">
      <c r="A74" s="81" t="str">
        <f>'Full Database'!A69</f>
        <v>XY-12 Liquid Sanitizer</v>
      </c>
      <c r="B74" s="82"/>
      <c r="C74" s="151" t="str">
        <f>'Full Database'!E69</f>
        <v>Sodium hypochlorite</v>
      </c>
      <c r="D74" s="152">
        <f>'Full Database'!F69</f>
        <v>8.4000000000000005E-2</v>
      </c>
      <c r="E74" s="153" t="str">
        <f>'Full Database'!G69</f>
        <v>None</v>
      </c>
      <c r="F74" s="154" t="str">
        <f>'Full Database'!H69</f>
        <v>NA</v>
      </c>
      <c r="G74" s="155" t="str">
        <f>'Full Database'!I69</f>
        <v>None</v>
      </c>
      <c r="H74" s="152" t="str">
        <f>'Full Database'!J69</f>
        <v>NA</v>
      </c>
      <c r="I74" s="153" t="str">
        <f>'Full Database'!K69</f>
        <v>None</v>
      </c>
      <c r="J74" s="152" t="str">
        <f>'Full Database'!L69</f>
        <v>NA</v>
      </c>
      <c r="K74" s="83"/>
      <c r="L74" s="72"/>
    </row>
    <row r="75" spans="1:12" ht="15" thickBot="1" x14ac:dyDescent="0.35">
      <c r="A75" s="84" t="str">
        <f>'Full Database'!A70</f>
        <v xml:space="preserve">Zep FS Formula 4665 </v>
      </c>
      <c r="B75" s="85"/>
      <c r="C75" s="156" t="str">
        <f>'Full Database'!E70</f>
        <v>Sodium hypochlorite</v>
      </c>
      <c r="D75" s="157">
        <f>'Full Database'!F70</f>
        <v>0.125</v>
      </c>
      <c r="E75" s="158" t="str">
        <f>'Full Database'!G70</f>
        <v>None</v>
      </c>
      <c r="F75" s="159" t="str">
        <f>'Full Database'!H70</f>
        <v>NA</v>
      </c>
      <c r="G75" s="160" t="str">
        <f>'Full Database'!I70</f>
        <v>None</v>
      </c>
      <c r="H75" s="157" t="str">
        <f>'Full Database'!J70</f>
        <v>NA</v>
      </c>
      <c r="I75" s="158" t="str">
        <f>'Full Database'!K70</f>
        <v>None</v>
      </c>
      <c r="J75" s="157" t="str">
        <f>'Full Database'!L70</f>
        <v>NA</v>
      </c>
      <c r="K75" s="86"/>
      <c r="L75" s="74"/>
    </row>
    <row r="76" spans="1:12" x14ac:dyDescent="0.3">
      <c r="D76" s="134"/>
      <c r="F76" s="134"/>
      <c r="G76" s="129"/>
      <c r="H76" s="134"/>
      <c r="J76" s="134"/>
    </row>
    <row r="77" spans="1:12" x14ac:dyDescent="0.3">
      <c r="D77" s="134"/>
      <c r="F77" s="134"/>
      <c r="G77" s="129"/>
      <c r="H77" s="134"/>
      <c r="J77" s="134"/>
    </row>
    <row r="78" spans="1:12" x14ac:dyDescent="0.3">
      <c r="D78" s="134"/>
      <c r="F78" s="134"/>
      <c r="G78" s="129"/>
      <c r="H78" s="134"/>
      <c r="J78" s="134"/>
    </row>
    <row r="79" spans="1:12" x14ac:dyDescent="0.3">
      <c r="D79" s="134"/>
      <c r="F79" s="134"/>
      <c r="G79" s="129"/>
      <c r="H79" s="134"/>
      <c r="J79" s="134"/>
    </row>
    <row r="80" spans="1:12" x14ac:dyDescent="0.3">
      <c r="D80" s="134"/>
      <c r="F80" s="134"/>
      <c r="G80" s="129"/>
      <c r="H80" s="134"/>
      <c r="J80" s="134"/>
    </row>
    <row r="81" spans="4:10" x14ac:dyDescent="0.3">
      <c r="D81" s="134"/>
      <c r="F81" s="134"/>
      <c r="G81" s="129"/>
      <c r="H81" s="134"/>
      <c r="J81" s="134"/>
    </row>
    <row r="82" spans="4:10" x14ac:dyDescent="0.3">
      <c r="D82" s="134"/>
      <c r="F82" s="134"/>
      <c r="G82" s="129"/>
      <c r="H82" s="134"/>
      <c r="J82" s="134"/>
    </row>
    <row r="83" spans="4:10" x14ac:dyDescent="0.3">
      <c r="D83" s="134"/>
      <c r="F83" s="134"/>
      <c r="G83" s="129"/>
      <c r="H83" s="134"/>
      <c r="J83" s="134"/>
    </row>
    <row r="84" spans="4:10" x14ac:dyDescent="0.3">
      <c r="D84" s="134"/>
      <c r="F84" s="134"/>
      <c r="G84" s="129"/>
      <c r="H84" s="134"/>
      <c r="J84" s="134"/>
    </row>
    <row r="85" spans="4:10" x14ac:dyDescent="0.3">
      <c r="D85" s="134"/>
      <c r="F85" s="134"/>
      <c r="G85" s="129"/>
      <c r="H85" s="134"/>
      <c r="J85" s="134"/>
    </row>
    <row r="86" spans="4:10" x14ac:dyDescent="0.3">
      <c r="D86" s="134"/>
      <c r="F86" s="134"/>
      <c r="G86" s="129"/>
      <c r="H86" s="134"/>
      <c r="J86" s="134"/>
    </row>
    <row r="87" spans="4:10" x14ac:dyDescent="0.3">
      <c r="D87" s="134"/>
      <c r="F87" s="134"/>
      <c r="G87" s="129"/>
      <c r="H87" s="134"/>
      <c r="J87" s="134"/>
    </row>
    <row r="88" spans="4:10" x14ac:dyDescent="0.3">
      <c r="D88" s="134"/>
      <c r="F88" s="134"/>
      <c r="G88" s="129"/>
      <c r="H88" s="134"/>
      <c r="J88" s="134"/>
    </row>
    <row r="89" spans="4:10" x14ac:dyDescent="0.3">
      <c r="D89" s="134"/>
      <c r="F89" s="134"/>
      <c r="G89" s="129"/>
      <c r="H89" s="134"/>
      <c r="J89" s="134"/>
    </row>
    <row r="90" spans="4:10" x14ac:dyDescent="0.3">
      <c r="D90" s="134"/>
      <c r="F90" s="134"/>
      <c r="G90" s="129"/>
      <c r="H90" s="134"/>
      <c r="J90" s="134"/>
    </row>
    <row r="91" spans="4:10" x14ac:dyDescent="0.3">
      <c r="D91" s="134"/>
      <c r="F91" s="134"/>
      <c r="G91" s="129"/>
      <c r="H91" s="134"/>
      <c r="J91" s="134"/>
    </row>
    <row r="92" spans="4:10" x14ac:dyDescent="0.3">
      <c r="D92" s="134"/>
      <c r="F92" s="134"/>
      <c r="G92" s="129"/>
      <c r="H92" s="134"/>
      <c r="J92" s="134"/>
    </row>
    <row r="93" spans="4:10" x14ac:dyDescent="0.3">
      <c r="D93" s="134"/>
      <c r="F93" s="134"/>
      <c r="G93" s="129"/>
      <c r="H93" s="134"/>
      <c r="J93" s="134"/>
    </row>
    <row r="94" spans="4:10" x14ac:dyDescent="0.3">
      <c r="D94" s="134"/>
      <c r="F94" s="134"/>
      <c r="G94" s="129"/>
      <c r="H94" s="134"/>
      <c r="J94" s="134"/>
    </row>
    <row r="95" spans="4:10" x14ac:dyDescent="0.3">
      <c r="D95" s="134"/>
      <c r="F95" s="134"/>
      <c r="G95" s="129"/>
      <c r="H95" s="134"/>
      <c r="J95" s="134"/>
    </row>
    <row r="96" spans="4:10" x14ac:dyDescent="0.3">
      <c r="D96" s="134"/>
      <c r="F96" s="134"/>
      <c r="G96" s="129"/>
      <c r="H96" s="134"/>
      <c r="J96" s="134"/>
    </row>
    <row r="97" spans="4:10" x14ac:dyDescent="0.3">
      <c r="D97" s="134"/>
      <c r="F97" s="134"/>
      <c r="G97" s="129"/>
      <c r="H97" s="134"/>
      <c r="J97" s="134"/>
    </row>
    <row r="98" spans="4:10" x14ac:dyDescent="0.3">
      <c r="D98" s="134"/>
      <c r="F98" s="134"/>
      <c r="G98" s="129"/>
      <c r="H98" s="134"/>
      <c r="J98" s="134"/>
    </row>
    <row r="99" spans="4:10" x14ac:dyDescent="0.3">
      <c r="D99" s="134"/>
      <c r="F99" s="134"/>
      <c r="G99" s="129"/>
      <c r="H99" s="134"/>
      <c r="J99" s="134"/>
    </row>
    <row r="100" spans="4:10" x14ac:dyDescent="0.3">
      <c r="D100" s="134"/>
      <c r="F100" s="134"/>
      <c r="G100" s="129"/>
      <c r="H100" s="134"/>
      <c r="J100" s="134"/>
    </row>
    <row r="101" spans="4:10" x14ac:dyDescent="0.3">
      <c r="D101" s="134"/>
      <c r="F101" s="134"/>
      <c r="G101" s="129"/>
      <c r="H101" s="134"/>
      <c r="J101" s="134"/>
    </row>
    <row r="102" spans="4:10" x14ac:dyDescent="0.3">
      <c r="D102" s="134"/>
      <c r="F102" s="134"/>
      <c r="G102" s="129"/>
      <c r="H102" s="134"/>
      <c r="J102" s="134"/>
    </row>
    <row r="103" spans="4:10" x14ac:dyDescent="0.3">
      <c r="D103" s="134"/>
      <c r="F103" s="134"/>
      <c r="G103" s="129"/>
      <c r="H103" s="134"/>
      <c r="J103" s="134"/>
    </row>
    <row r="104" spans="4:10" x14ac:dyDescent="0.3">
      <c r="D104" s="134"/>
      <c r="F104" s="134"/>
      <c r="G104" s="129"/>
      <c r="H104" s="134"/>
      <c r="J104" s="134"/>
    </row>
    <row r="105" spans="4:10" x14ac:dyDescent="0.3">
      <c r="D105" s="134"/>
      <c r="F105" s="134"/>
      <c r="G105" s="129"/>
      <c r="H105" s="134"/>
      <c r="J105" s="134"/>
    </row>
    <row r="106" spans="4:10" x14ac:dyDescent="0.3">
      <c r="D106" s="134"/>
      <c r="F106" s="134"/>
      <c r="G106" s="129"/>
      <c r="H106" s="134"/>
      <c r="J106" s="134"/>
    </row>
    <row r="107" spans="4:10" x14ac:dyDescent="0.3">
      <c r="D107" s="134"/>
      <c r="F107" s="134"/>
      <c r="G107" s="129"/>
      <c r="H107" s="134"/>
      <c r="J107" s="134"/>
    </row>
    <row r="108" spans="4:10" x14ac:dyDescent="0.3">
      <c r="D108" s="134"/>
      <c r="F108" s="134"/>
      <c r="G108" s="129"/>
      <c r="H108" s="134"/>
      <c r="J108" s="134"/>
    </row>
    <row r="109" spans="4:10" x14ac:dyDescent="0.3">
      <c r="D109" s="134"/>
      <c r="F109" s="134"/>
      <c r="G109" s="129"/>
      <c r="H109" s="134"/>
      <c r="J109" s="134"/>
    </row>
    <row r="110" spans="4:10" x14ac:dyDescent="0.3">
      <c r="D110" s="134"/>
      <c r="F110" s="134"/>
      <c r="G110" s="129"/>
      <c r="H110" s="134"/>
      <c r="J110" s="134"/>
    </row>
    <row r="111" spans="4:10" x14ac:dyDescent="0.3">
      <c r="D111" s="134"/>
      <c r="F111" s="134"/>
      <c r="G111" s="129"/>
      <c r="H111" s="134"/>
      <c r="J111" s="134"/>
    </row>
    <row r="112" spans="4:10" x14ac:dyDescent="0.3">
      <c r="D112" s="134"/>
      <c r="F112" s="134"/>
      <c r="G112" s="129"/>
      <c r="H112" s="134"/>
      <c r="J112" s="134"/>
    </row>
    <row r="113" spans="4:10" x14ac:dyDescent="0.3">
      <c r="D113" s="134"/>
      <c r="F113" s="134"/>
      <c r="G113" s="129"/>
      <c r="H113" s="134"/>
      <c r="J113" s="134"/>
    </row>
    <row r="114" spans="4:10" x14ac:dyDescent="0.3">
      <c r="D114" s="134"/>
      <c r="F114" s="134"/>
      <c r="G114" s="129"/>
      <c r="H114" s="134"/>
      <c r="J114" s="134"/>
    </row>
    <row r="115" spans="4:10" x14ac:dyDescent="0.3">
      <c r="D115" s="134"/>
      <c r="F115" s="134"/>
      <c r="G115" s="129"/>
      <c r="H115" s="134"/>
      <c r="J115" s="134"/>
    </row>
    <row r="116" spans="4:10" x14ac:dyDescent="0.3">
      <c r="D116" s="134"/>
      <c r="F116" s="134"/>
      <c r="G116" s="129"/>
      <c r="H116" s="134"/>
      <c r="J116" s="134"/>
    </row>
    <row r="117" spans="4:10" x14ac:dyDescent="0.3">
      <c r="D117" s="134"/>
      <c r="F117" s="134"/>
      <c r="G117" s="129"/>
      <c r="H117" s="134"/>
      <c r="J117" s="134"/>
    </row>
    <row r="118" spans="4:10" x14ac:dyDescent="0.3">
      <c r="D118" s="134"/>
      <c r="F118" s="134"/>
      <c r="G118" s="129"/>
      <c r="H118" s="134"/>
      <c r="J118" s="134"/>
    </row>
    <row r="119" spans="4:10" x14ac:dyDescent="0.3">
      <c r="D119" s="134"/>
      <c r="F119" s="134"/>
      <c r="G119" s="129"/>
      <c r="H119" s="134"/>
      <c r="J119" s="134"/>
    </row>
    <row r="120" spans="4:10" x14ac:dyDescent="0.3">
      <c r="D120" s="134"/>
      <c r="F120" s="134"/>
      <c r="G120" s="129"/>
      <c r="H120" s="134"/>
      <c r="J120" s="134"/>
    </row>
    <row r="121" spans="4:10" x14ac:dyDescent="0.3">
      <c r="D121" s="134"/>
      <c r="F121" s="134"/>
      <c r="G121" s="129"/>
      <c r="H121" s="134"/>
      <c r="J121" s="134"/>
    </row>
    <row r="122" spans="4:10" x14ac:dyDescent="0.3">
      <c r="D122" s="134"/>
      <c r="F122" s="134"/>
      <c r="G122" s="129"/>
      <c r="H122" s="134"/>
      <c r="J122" s="134"/>
    </row>
    <row r="123" spans="4:10" x14ac:dyDescent="0.3">
      <c r="D123" s="134"/>
      <c r="F123" s="134"/>
      <c r="G123" s="129"/>
      <c r="H123" s="134"/>
      <c r="J123" s="134"/>
    </row>
    <row r="124" spans="4:10" x14ac:dyDescent="0.3">
      <c r="D124" s="134"/>
      <c r="F124" s="134"/>
      <c r="G124" s="129"/>
      <c r="H124" s="134"/>
      <c r="J124" s="134"/>
    </row>
    <row r="125" spans="4:10" x14ac:dyDescent="0.3">
      <c r="D125" s="134"/>
      <c r="F125" s="134"/>
      <c r="G125" s="129"/>
      <c r="H125" s="134"/>
      <c r="J125" s="134"/>
    </row>
    <row r="126" spans="4:10" x14ac:dyDescent="0.3">
      <c r="D126" s="134"/>
      <c r="F126" s="134"/>
      <c r="G126" s="129"/>
      <c r="H126" s="134"/>
      <c r="J126" s="134"/>
    </row>
    <row r="127" spans="4:10" x14ac:dyDescent="0.3">
      <c r="D127" s="134"/>
      <c r="F127" s="134"/>
      <c r="G127" s="129"/>
      <c r="H127" s="134"/>
      <c r="J127" s="134"/>
    </row>
    <row r="128" spans="4:10" x14ac:dyDescent="0.3">
      <c r="D128" s="134"/>
      <c r="F128" s="134"/>
      <c r="G128" s="129"/>
      <c r="H128" s="134"/>
      <c r="J128" s="134"/>
    </row>
    <row r="129" spans="4:10" x14ac:dyDescent="0.3">
      <c r="D129" s="134"/>
      <c r="F129" s="134"/>
      <c r="G129" s="129"/>
      <c r="H129" s="134"/>
      <c r="J129" s="134"/>
    </row>
  </sheetData>
  <sheetProtection algorithmName="SHA-512" hashValue="Nx/VfUkap9QAdq7rN6aeDzg1EZZe0Yypy/itW5QjzV7fpRJq24irF0fOmCds2otm+CRx9d4n+ph2cWyL5vlPGw==" saltValue="nO5bLHREQRc3bXjQ8nfsSg==" spinCount="100000" sheet="1" objects="1" scenarios="1" selectLockedCells="1" sort="0" autoFilter="0"/>
  <autoFilter ref="A8:J75"/>
  <mergeCells count="2">
    <mergeCell ref="C7:J7"/>
    <mergeCell ref="A2:A6"/>
  </mergeCells>
  <hyperlinks>
    <hyperlink ref="B8" location="'Front page'!A8" display="Main Page"/>
    <hyperlink ref="L8" location="'Product info'!E8" display="Product Information"/>
    <hyperlink ref="K8" location="'Label info (alt)'!D8" display="Label Information"/>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5"/>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75" customWidth="1"/>
    <col min="2" max="3" width="15.6640625" style="76" customWidth="1"/>
    <col min="4" max="5" width="20.33203125" style="76" customWidth="1"/>
    <col min="6" max="6" width="10.6640625" style="76" customWidth="1"/>
    <col min="7" max="9" width="14.6640625" style="76" customWidth="1"/>
    <col min="10" max="10" width="15.109375" style="76" customWidth="1"/>
    <col min="11" max="11" width="12.109375" style="76" customWidth="1"/>
    <col min="12" max="12" width="39.44140625" style="76" customWidth="1"/>
    <col min="13" max="13" width="15.6640625" style="76" customWidth="1"/>
    <col min="14" max="16384" width="9.109375" style="76"/>
  </cols>
  <sheetData>
    <row r="1" spans="1:13" x14ac:dyDescent="0.3">
      <c r="A1" s="88" t="str">
        <f>+'Front page'!A1:B1</f>
        <v>Last revised: 9/6/2018</v>
      </c>
    </row>
    <row r="2" spans="1:13" x14ac:dyDescent="0.3">
      <c r="A2" s="410"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C2" s="77"/>
    </row>
    <row r="3" spans="1:13" x14ac:dyDescent="0.3">
      <c r="A3" s="410"/>
      <c r="C3" s="77"/>
    </row>
    <row r="4" spans="1:13" x14ac:dyDescent="0.3">
      <c r="A4" s="410"/>
      <c r="C4" s="77"/>
    </row>
    <row r="5" spans="1:13" x14ac:dyDescent="0.3">
      <c r="A5" s="410"/>
      <c r="C5" s="77"/>
    </row>
    <row r="6" spans="1:13" ht="15" thickBot="1" x14ac:dyDescent="0.35">
      <c r="A6" s="410"/>
      <c r="C6" s="77"/>
    </row>
    <row r="7" spans="1:13" ht="15" thickBot="1" x14ac:dyDescent="0.35">
      <c r="D7" s="411" t="str">
        <f>+'Full Database'!T2</f>
        <v>Approvals and Registrations</v>
      </c>
      <c r="E7" s="412"/>
      <c r="F7" s="413" t="s">
        <v>21</v>
      </c>
      <c r="G7" s="413"/>
      <c r="H7" s="413"/>
      <c r="I7" s="413"/>
      <c r="J7" s="413"/>
      <c r="K7" s="412"/>
    </row>
    <row r="8" spans="1:13" ht="72.599999999999994" thickBot="1" x14ac:dyDescent="0.35">
      <c r="A8" s="166" t="str">
        <f>+'Full Database'!A3</f>
        <v>Trade Name</v>
      </c>
      <c r="B8" s="403" t="s">
        <v>54</v>
      </c>
      <c r="C8" s="405" t="s">
        <v>51</v>
      </c>
      <c r="D8" s="170" t="str">
        <f>+'Full Database'!U3</f>
        <v xml:space="preserve">EPA Reg. No. </v>
      </c>
      <c r="E8" s="22" t="str">
        <f>+'Full Database'!T3</f>
        <v>Organic Materials Review Institute (OMRI) Listing</v>
      </c>
      <c r="F8" s="23" t="str">
        <f>+'Full Database'!V3</f>
        <v>Link to EPA Label</v>
      </c>
      <c r="G8" s="21" t="str">
        <f>+'Full Database'!W3</f>
        <v>Instructions For Use on Non-Porous Food-Contact Surfaces</v>
      </c>
      <c r="H8" s="142" t="str">
        <f>+'Full Database'!X3</f>
        <v>Instructions For Use Washing Fruits and Vegetables</v>
      </c>
      <c r="I8" s="142" t="str">
        <f>+'Full Database'!Y3</f>
        <v>Instructions For Use in Irrigation Water</v>
      </c>
      <c r="J8" s="142" t="str">
        <f>+'Full Database'!Z3</f>
        <v>Labeled For Use to Control Public Health Organisms?</v>
      </c>
      <c r="K8" s="22" t="str">
        <f>+'Full Database'!AA3</f>
        <v xml:space="preserve">EPA Accepted Date </v>
      </c>
      <c r="L8" s="109" t="str">
        <f>+'Full Database'!AD3</f>
        <v xml:space="preserve">Notes </v>
      </c>
      <c r="M8" s="400" t="s">
        <v>53</v>
      </c>
    </row>
    <row r="9" spans="1:13" ht="28.8" x14ac:dyDescent="0.3">
      <c r="A9" s="78" t="str">
        <f>'Full Database'!A4</f>
        <v>Accutab</v>
      </c>
      <c r="B9" s="79"/>
      <c r="C9" s="167"/>
      <c r="D9" s="196" t="str">
        <f>'Full Database'!U4</f>
        <v>748-295</v>
      </c>
      <c r="E9" s="92" t="str">
        <f>'Full Database'!T4</f>
        <v>Allowed with restrictions</v>
      </c>
      <c r="F9" s="171" t="str">
        <f>HYPERLINK('Full Database'!V4,"Label PDF")</f>
        <v>Label PDF</v>
      </c>
      <c r="G9" s="95" t="str">
        <f>IF(ISNUMBER('Full Database'!W4),"Yes                  See Page "&amp;'Full Database'!W4,"No")</f>
        <v>Yes                  See Page 14</v>
      </c>
      <c r="H9" s="143" t="str">
        <f>IF(ISNUMBER('Full Database'!X4),"Yes                  See Page "&amp;'Full Database'!X4,"No")</f>
        <v>Yes                  See Page 22</v>
      </c>
      <c r="I9" s="143" t="str">
        <f>IF(ISNUMBER('Full Database'!Y4),"Yes                  See Page "&amp;'Full Database'!Y4,"No")</f>
        <v>Yes                  See Page 27</v>
      </c>
      <c r="J9" s="143" t="str">
        <f>+'Full Database'!Z4</f>
        <v>No</v>
      </c>
      <c r="K9" s="231">
        <f>'Full Database'!AA4</f>
        <v>41652</v>
      </c>
      <c r="L9" s="98" t="str">
        <f>+'Full Database'!AD4</f>
        <v>None</v>
      </c>
      <c r="M9" s="70"/>
    </row>
    <row r="10" spans="1:13" ht="28.8" x14ac:dyDescent="0.3">
      <c r="A10" s="199" t="str">
        <f>'Full Database'!A5</f>
        <v>Adox 3125</v>
      </c>
      <c r="B10" s="82"/>
      <c r="C10" s="168"/>
      <c r="D10" s="205" t="str">
        <f>'Full Database'!U5</f>
        <v>9150-7</v>
      </c>
      <c r="E10" s="206" t="str">
        <f>'Full Database'!T5</f>
        <v>Not listed</v>
      </c>
      <c r="F10" s="171" t="str">
        <f>HYPERLINK('Full Database'!V5,"Label PDF")</f>
        <v>Label PDF</v>
      </c>
      <c r="G10" s="207" t="str">
        <f>IF(ISNUMBER('Full Database'!W5),"Yes                  See Page "&amp;'Full Database'!W5,"No")</f>
        <v>Yes                  See Page 5</v>
      </c>
      <c r="H10" s="208" t="str">
        <f>IF(ISNUMBER('Full Database'!X5),"Yes                  See Page "&amp;'Full Database'!X5,"No")</f>
        <v>Yes                  See Page 6</v>
      </c>
      <c r="I10" s="208" t="str">
        <f>IF(ISNUMBER('Full Database'!Y5),"Yes                  See Page "&amp;'Full Database'!Y5,"No")</f>
        <v>Yes                  See Page 6</v>
      </c>
      <c r="J10" s="208" t="str">
        <f>+'Full Database'!Z5</f>
        <v>No</v>
      </c>
      <c r="K10" s="232">
        <f>'Full Database'!AA5</f>
        <v>43139</v>
      </c>
      <c r="L10" s="209" t="str">
        <f>+'Full Database'!AD5</f>
        <v>None</v>
      </c>
      <c r="M10" s="72"/>
    </row>
    <row r="11" spans="1:13" ht="28.8" x14ac:dyDescent="0.3">
      <c r="A11" s="199" t="str">
        <f>'Full Database'!A6</f>
        <v>Adox 750</v>
      </c>
      <c r="B11" s="82"/>
      <c r="C11" s="168"/>
      <c r="D11" s="205" t="str">
        <f>'Full Database'!U6</f>
        <v>9150-8</v>
      </c>
      <c r="E11" s="206" t="str">
        <f>'Full Database'!T6</f>
        <v>Not listed</v>
      </c>
      <c r="F11" s="171" t="str">
        <f>HYPERLINK('Full Database'!V6,"Label PDF")</f>
        <v>Label PDF</v>
      </c>
      <c r="G11" s="207" t="str">
        <f>IF(ISNUMBER('Full Database'!W6),"Yes                  See Page "&amp;'Full Database'!W6,"No")</f>
        <v>Yes                  See Page 6</v>
      </c>
      <c r="H11" s="208" t="str">
        <f>IF(ISNUMBER('Full Database'!X6),"Yes                  See Page "&amp;'Full Database'!X6,"No")</f>
        <v>Yes                  See Page 10</v>
      </c>
      <c r="I11" s="208" t="str">
        <f>IF(ISNUMBER('Full Database'!Y6),"Yes                  See Page "&amp;'Full Database'!Y6,"No")</f>
        <v>Yes                  See Page 6</v>
      </c>
      <c r="J11" s="208" t="str">
        <f>+'Full Database'!Z6</f>
        <v>No</v>
      </c>
      <c r="K11" s="232">
        <f>'Full Database'!AA6</f>
        <v>43123</v>
      </c>
      <c r="L11" s="209" t="str">
        <f>+'Full Database'!AD6</f>
        <v>None</v>
      </c>
      <c r="M11" s="72"/>
    </row>
    <row r="12" spans="1:13" ht="28.8" x14ac:dyDescent="0.3">
      <c r="A12" s="199" t="str">
        <f>'Full Database'!A7</f>
        <v>Agchlor 310</v>
      </c>
      <c r="B12" s="82"/>
      <c r="C12" s="168"/>
      <c r="D12" s="205" t="str">
        <f>'Full Database'!U7</f>
        <v>2792-62</v>
      </c>
      <c r="E12" s="206" t="str">
        <f>'Full Database'!T7</f>
        <v>Not listed</v>
      </c>
      <c r="F12" s="171" t="str">
        <f>HYPERLINK('Full Database'!V7,"Label PDF")</f>
        <v>Label PDF</v>
      </c>
      <c r="G12" s="207" t="str">
        <f>IF(ISNUMBER('Full Database'!W7),"Yes                  See Page "&amp;'Full Database'!W7,"No")</f>
        <v>Yes                  See Page 7</v>
      </c>
      <c r="H12" s="208" t="str">
        <f>IF(ISNUMBER('Full Database'!X7),"Yes                  See Page "&amp;'Full Database'!X7,"No")</f>
        <v>Yes                  See Page 7</v>
      </c>
      <c r="I12" s="208" t="str">
        <f>IF(ISNUMBER('Full Database'!Y7),"Yes                  See Page "&amp;'Full Database'!Y7,"No")</f>
        <v>No</v>
      </c>
      <c r="J12" s="208" t="str">
        <f>+'Full Database'!Z7</f>
        <v>No</v>
      </c>
      <c r="K12" s="232">
        <f>'Full Database'!AA7</f>
        <v>41052</v>
      </c>
      <c r="L12" s="209" t="str">
        <f>+'Full Database'!AD7</f>
        <v>None</v>
      </c>
      <c r="M12" s="72"/>
    </row>
    <row r="13" spans="1:13" ht="28.8" x14ac:dyDescent="0.3">
      <c r="A13" s="81" t="str">
        <f>'Full Database'!A8</f>
        <v>Alpet D2</v>
      </c>
      <c r="B13" s="82"/>
      <c r="C13" s="168"/>
      <c r="D13" s="197" t="str">
        <f>'Full Database'!U8</f>
        <v>73232-1</v>
      </c>
      <c r="E13" s="102" t="str">
        <f>'Full Database'!T8</f>
        <v>Not listed</v>
      </c>
      <c r="F13" s="171" t="str">
        <f>HYPERLINK('Full Database'!V8,"Label PDF")</f>
        <v>Label PDF</v>
      </c>
      <c r="G13" s="105" t="str">
        <f>IF(ISNUMBER('Full Database'!W8),"Yes                  See Page "&amp;'Full Database'!W8,"No")</f>
        <v>Yes                  See Page 4</v>
      </c>
      <c r="H13" s="144" t="str">
        <f>IF(ISNUMBER('Full Database'!X8),"Yes                  See Page "&amp;'Full Database'!X8,"No")</f>
        <v>No</v>
      </c>
      <c r="I13" s="144" t="str">
        <f>IF(ISNUMBER('Full Database'!Y8),"Yes                  See Page "&amp;'Full Database'!Y8,"No")</f>
        <v>No</v>
      </c>
      <c r="J13" s="144" t="str">
        <f>+'Full Database'!Z8</f>
        <v>For Food Contact Surfaces</v>
      </c>
      <c r="K13" s="233">
        <f>'Full Database'!AA8</f>
        <v>43138</v>
      </c>
      <c r="L13" s="108" t="str">
        <f>+'Full Database'!AD8</f>
        <v>None</v>
      </c>
      <c r="M13" s="72"/>
    </row>
    <row r="14" spans="1:13" ht="28.8" x14ac:dyDescent="0.3">
      <c r="A14" s="81" t="str">
        <f>'Full Database'!A9</f>
        <v>Anthium Dioxcide</v>
      </c>
      <c r="B14" s="82"/>
      <c r="C14" s="168"/>
      <c r="D14" s="197" t="str">
        <f>'Full Database'!U9</f>
        <v>9150-2</v>
      </c>
      <c r="E14" s="102" t="str">
        <f>'Full Database'!T9</f>
        <v>Not listed</v>
      </c>
      <c r="F14" s="171" t="str">
        <f>HYPERLINK('Full Database'!V9,"Label PDF")</f>
        <v>Label PDF</v>
      </c>
      <c r="G14" s="105" t="str">
        <f>IF(ISNUMBER('Full Database'!W9),"Yes                  See Page "&amp;'Full Database'!W9,"No")</f>
        <v>Yes                  See Page 7</v>
      </c>
      <c r="H14" s="144" t="str">
        <f>IF(ISNUMBER('Full Database'!X9),"Yes                  See Page "&amp;'Full Database'!X9,"No")</f>
        <v>No</v>
      </c>
      <c r="I14" s="144" t="str">
        <f>IF(ISNUMBER('Full Database'!Y9),"Yes                  See Page "&amp;'Full Database'!Y9,"No")</f>
        <v>No</v>
      </c>
      <c r="J14" s="144" t="str">
        <f>+'Full Database'!Z9</f>
        <v>No</v>
      </c>
      <c r="K14" s="233">
        <f>'Full Database'!AA9</f>
        <v>43013</v>
      </c>
      <c r="L14" s="108" t="str">
        <f>+'Full Database'!AD9</f>
        <v>None</v>
      </c>
      <c r="M14" s="72"/>
    </row>
    <row r="15" spans="1:13" ht="43.2" x14ac:dyDescent="0.3">
      <c r="A15" s="81" t="str">
        <f>'Full Database'!A10</f>
        <v>Antimicrobial Fruit and Vegetable Treatment</v>
      </c>
      <c r="B15" s="82"/>
      <c r="C15" s="168"/>
      <c r="D15" s="197" t="str">
        <f>'Full Database'!U10</f>
        <v>1677-234</v>
      </c>
      <c r="E15" s="102" t="str">
        <f>'Full Database'!T10</f>
        <v>Not listed</v>
      </c>
      <c r="F15" s="171" t="str">
        <f>HYPERLINK('Full Database'!V10,"Label PDF")</f>
        <v>Label PDF</v>
      </c>
      <c r="G15" s="105" t="str">
        <f>IF(ISNUMBER('Full Database'!W10),"Yes                  See Page "&amp;'Full Database'!W10,"No")</f>
        <v>No</v>
      </c>
      <c r="H15" s="144" t="str">
        <f>IF(ISNUMBER('Full Database'!X10),"Yes                  See Page "&amp;'Full Database'!X10,"No")</f>
        <v>Yes                  See Page 4</v>
      </c>
      <c r="I15" s="144" t="str">
        <f>IF(ISNUMBER('Full Database'!Y10),"Yes                  See Page "&amp;'Full Database'!Y10,"No")</f>
        <v>No</v>
      </c>
      <c r="J15" s="144" t="str">
        <f>+'Full Database'!Z10</f>
        <v>For Washing Fruits and Vegetables</v>
      </c>
      <c r="K15" s="233">
        <f>'Full Database'!AA10</f>
        <v>43039</v>
      </c>
      <c r="L15" s="108" t="str">
        <f>+'Full Database'!AD10</f>
        <v>None</v>
      </c>
      <c r="M15" s="72"/>
    </row>
    <row r="16" spans="1:13" ht="28.8" x14ac:dyDescent="0.3">
      <c r="A16" s="81" t="str">
        <f>'Full Database'!A11</f>
        <v>Bacticide</v>
      </c>
      <c r="B16" s="82"/>
      <c r="C16" s="168"/>
      <c r="D16" s="197" t="str">
        <f>'Full Database'!U11</f>
        <v>72315-6</v>
      </c>
      <c r="E16" s="102" t="str">
        <f>'Full Database'!T11</f>
        <v>Not listed</v>
      </c>
      <c r="F16" s="171" t="str">
        <f>HYPERLINK('Full Database'!V11,"Label PDF")</f>
        <v>Label PDF</v>
      </c>
      <c r="G16" s="105" t="str">
        <f>IF(ISNUMBER('Full Database'!W11),"Yes                  See Page "&amp;'Full Database'!W11,"No")</f>
        <v>Yes                  See Page 8</v>
      </c>
      <c r="H16" s="144" t="str">
        <f>IF(ISNUMBER('Full Database'!X11),"Yes                  See Page "&amp;'Full Database'!X11,"No")</f>
        <v>Yes                  See Page 14</v>
      </c>
      <c r="I16" s="144" t="str">
        <f>IF(ISNUMBER('Full Database'!Y11),"Yes                  See Page "&amp;'Full Database'!Y11,"No")</f>
        <v>Yes                  See Page 6</v>
      </c>
      <c r="J16" s="144" t="str">
        <f>+'Full Database'!Z11</f>
        <v>No</v>
      </c>
      <c r="K16" s="233">
        <f>'Full Database'!AA11</f>
        <v>42872</v>
      </c>
      <c r="L16" s="108" t="str">
        <f>+'Full Database'!AD11</f>
        <v>None</v>
      </c>
      <c r="M16" s="72"/>
    </row>
    <row r="17" spans="1:13" ht="43.2" x14ac:dyDescent="0.3">
      <c r="A17" s="81" t="str">
        <f>'Full Database'!A12</f>
        <v>BioSide HS 15%</v>
      </c>
      <c r="B17" s="82"/>
      <c r="C17" s="168"/>
      <c r="D17" s="197" t="str">
        <f>'Full Database'!U12</f>
        <v>63838-2</v>
      </c>
      <c r="E17" s="102" t="str">
        <f>'Full Database'!T12</f>
        <v>See Notes for restrictions</v>
      </c>
      <c r="F17" s="171" t="str">
        <f>HYPERLINK('Full Database'!V12,"Label PDF")</f>
        <v>Label PDF</v>
      </c>
      <c r="G17" s="105" t="str">
        <f>IF(ISNUMBER('Full Database'!W12),"Yes                  See Page "&amp;'Full Database'!W12,"No")</f>
        <v>Yes                  See Page 5</v>
      </c>
      <c r="H17" s="144" t="str">
        <f>IF(ISNUMBER('Full Database'!X12),"Yes                  See Page "&amp;'Full Database'!X12,"No")</f>
        <v>Yes                  See Page 9</v>
      </c>
      <c r="I17" s="144" t="str">
        <f>IF(ISNUMBER('Full Database'!Y12),"Yes                  See Page "&amp;'Full Database'!Y12,"No")</f>
        <v>Yes                  See Page 14</v>
      </c>
      <c r="J17" s="144" t="str">
        <f>+'Full Database'!Z12</f>
        <v>For Food Contact Surfaces</v>
      </c>
      <c r="K17" s="233">
        <f>'Full Database'!AA12</f>
        <v>43290</v>
      </c>
      <c r="L17" s="108" t="str">
        <f>+'Full Database'!AD12</f>
        <v>OMRI Restrictions:  
Allowed as a Processing Santizer; 
Allowed with Restrictions for Pest Control</v>
      </c>
      <c r="M17" s="72"/>
    </row>
    <row r="18" spans="1:13" ht="28.8" x14ac:dyDescent="0.3">
      <c r="A18" s="81" t="str">
        <f>'Full Database'!A13</f>
        <v>Bromicide 4000</v>
      </c>
      <c r="B18" s="82"/>
      <c r="C18" s="168"/>
      <c r="D18" s="197" t="str">
        <f>'Full Database'!U13</f>
        <v>83451-17</v>
      </c>
      <c r="E18" s="102" t="str">
        <f>'Full Database'!T13</f>
        <v>Not listed</v>
      </c>
      <c r="F18" s="171" t="str">
        <f>HYPERLINK('Full Database'!V13,"Label PDF")</f>
        <v>Label PDF</v>
      </c>
      <c r="G18" s="105" t="str">
        <f>IF(ISNUMBER('Full Database'!W13),"Yes                  See Page "&amp;'Full Database'!W13,"No")</f>
        <v>No</v>
      </c>
      <c r="H18" s="144" t="str">
        <f>IF(ISNUMBER('Full Database'!X13),"Yes                  See Page "&amp;'Full Database'!X13,"No")</f>
        <v>Yes                  See Page 4</v>
      </c>
      <c r="I18" s="144" t="str">
        <f>IF(ISNUMBER('Full Database'!Y13),"Yes                  See Page "&amp;'Full Database'!Y13,"No")</f>
        <v>No</v>
      </c>
      <c r="J18" s="144" t="str">
        <f>+'Full Database'!Z13</f>
        <v>No</v>
      </c>
      <c r="K18" s="233">
        <f>'Full Database'!AA13</f>
        <v>42369</v>
      </c>
      <c r="L18" s="108" t="str">
        <f>+'Full Database'!AD13</f>
        <v>None</v>
      </c>
      <c r="M18" s="72"/>
    </row>
    <row r="19" spans="1:13" ht="28.8" x14ac:dyDescent="0.3">
      <c r="A19" s="81" t="str">
        <f>'Full Database'!A14</f>
        <v>Bromide Plus</v>
      </c>
      <c r="B19" s="82"/>
      <c r="C19" s="168"/>
      <c r="D19" s="197" t="str">
        <f>'Full Database'!U14</f>
        <v>8622-49</v>
      </c>
      <c r="E19" s="102" t="str">
        <f>'Full Database'!T14</f>
        <v>Not listed</v>
      </c>
      <c r="F19" s="171" t="str">
        <f>HYPERLINK('Full Database'!V14,"Label PDF")</f>
        <v>Label PDF</v>
      </c>
      <c r="G19" s="105" t="str">
        <f>IF(ISNUMBER('Full Database'!W14),"Yes                  See Page "&amp;'Full Database'!W14,"No")</f>
        <v>No</v>
      </c>
      <c r="H19" s="144" t="str">
        <f>IF(ISNUMBER('Full Database'!X14),"Yes                  See Page "&amp;'Full Database'!X14,"No")</f>
        <v>Yes                  See Page 5</v>
      </c>
      <c r="I19" s="144" t="str">
        <f>IF(ISNUMBER('Full Database'!Y14),"Yes                  See Page "&amp;'Full Database'!Y14,"No")</f>
        <v>No</v>
      </c>
      <c r="J19" s="144" t="str">
        <f>+'Full Database'!Z14</f>
        <v>No</v>
      </c>
      <c r="K19" s="233">
        <f>'Full Database'!AA14</f>
        <v>41493</v>
      </c>
      <c r="L19" s="108" t="str">
        <f>+'Full Database'!AD14</f>
        <v>None</v>
      </c>
      <c r="M19" s="72"/>
    </row>
    <row r="20" spans="1:13" ht="28.8" x14ac:dyDescent="0.3">
      <c r="A20" s="81" t="str">
        <f>'Full Database'!A15</f>
        <v>Busan 6040</v>
      </c>
      <c r="B20" s="82"/>
      <c r="C20" s="168"/>
      <c r="D20" s="197" t="str">
        <f>'Full Database'!U15</f>
        <v>1448-345</v>
      </c>
      <c r="E20" s="102" t="str">
        <f>'Full Database'!T15</f>
        <v>Not listed</v>
      </c>
      <c r="F20" s="171" t="str">
        <f>HYPERLINK('Full Database'!V15,"Label PDF")</f>
        <v>Label PDF</v>
      </c>
      <c r="G20" s="105" t="str">
        <f>IF(ISNUMBER('Full Database'!W15),"Yes                  See Page "&amp;'Full Database'!W15,"No")</f>
        <v>No</v>
      </c>
      <c r="H20" s="144" t="str">
        <f>IF(ISNUMBER('Full Database'!X15),"Yes                  See Page "&amp;'Full Database'!X15,"No")</f>
        <v>Yes                  See Page 5</v>
      </c>
      <c r="I20" s="144" t="str">
        <f>IF(ISNUMBER('Full Database'!Y15),"Yes                  See Page "&amp;'Full Database'!Y15,"No")</f>
        <v>No</v>
      </c>
      <c r="J20" s="144" t="str">
        <f>+'Full Database'!Z15</f>
        <v>No</v>
      </c>
      <c r="K20" s="233">
        <f>'Full Database'!AA15</f>
        <v>41248</v>
      </c>
      <c r="L20" s="108" t="str">
        <f>+'Full Database'!AD15</f>
        <v>None</v>
      </c>
      <c r="M20" s="72"/>
    </row>
    <row r="21" spans="1:13" ht="28.8" x14ac:dyDescent="0.3">
      <c r="A21" s="81" t="str">
        <f>'Full Database'!A16</f>
        <v>Carnebon 200</v>
      </c>
      <c r="B21" s="82"/>
      <c r="C21" s="168"/>
      <c r="D21" s="197" t="str">
        <f>'Full Database'!U16</f>
        <v>9150-3</v>
      </c>
      <c r="E21" s="102" t="str">
        <f>'Full Database'!T16</f>
        <v>Not listed</v>
      </c>
      <c r="F21" s="171" t="str">
        <f>HYPERLINK('Full Database'!V16,"Label PDF")</f>
        <v>Label PDF</v>
      </c>
      <c r="G21" s="105" t="str">
        <f>IF(ISNUMBER('Full Database'!W16),"Yes                  See Page "&amp;'Full Database'!W16,"No")</f>
        <v>Yes                  See Page 6</v>
      </c>
      <c r="H21" s="144" t="str">
        <f>IF(ISNUMBER('Full Database'!X16),"Yes                  See Page "&amp;'Full Database'!X16,"No")</f>
        <v>Yes                  See Page 10</v>
      </c>
      <c r="I21" s="144" t="str">
        <f>IF(ISNUMBER('Full Database'!Y16),"Yes                  See Page "&amp;'Full Database'!Y16,"No")</f>
        <v>Yes                  See Page 21</v>
      </c>
      <c r="J21" s="144" t="str">
        <f>+'Full Database'!Z16</f>
        <v>No</v>
      </c>
      <c r="K21" s="233">
        <f>'Full Database'!AA16</f>
        <v>43139</v>
      </c>
      <c r="L21" s="108" t="str">
        <f>+'Full Database'!AD16</f>
        <v>None</v>
      </c>
      <c r="M21" s="72"/>
    </row>
    <row r="22" spans="1:13" ht="28.8" x14ac:dyDescent="0.3">
      <c r="A22" s="81" t="str">
        <f>'Full Database'!A17</f>
        <v>CLB</v>
      </c>
      <c r="B22" s="82"/>
      <c r="C22" s="168"/>
      <c r="D22" s="197" t="str">
        <f>'Full Database'!U17</f>
        <v>5813-111</v>
      </c>
      <c r="E22" s="102" t="str">
        <f>'Full Database'!T17</f>
        <v>Not listed</v>
      </c>
      <c r="F22" s="171" t="str">
        <f>HYPERLINK('Full Database'!V17,"Label PDF")</f>
        <v>Label PDF</v>
      </c>
      <c r="G22" s="105" t="str">
        <f>IF(ISNUMBER('Full Database'!W17),"Yes                  See Page "&amp;'Full Database'!W17,"No")</f>
        <v>Yes                  See Page 16</v>
      </c>
      <c r="H22" s="144" t="str">
        <f>IF(ISNUMBER('Full Database'!X17),"Yes                  See Page "&amp;'Full Database'!X17,"No")</f>
        <v>Yes                  See Page 16</v>
      </c>
      <c r="I22" s="144" t="str">
        <f>IF(ISNUMBER('Full Database'!Y17),"Yes                  See Page "&amp;'Full Database'!Y17,"No")</f>
        <v>No</v>
      </c>
      <c r="J22" s="144" t="str">
        <f>+'Full Database'!Z17</f>
        <v>For Food Contact Surfaces</v>
      </c>
      <c r="K22" s="233">
        <f>'Full Database'!AA17</f>
        <v>43245</v>
      </c>
      <c r="L22" s="108" t="str">
        <f>+'Full Database'!AD17</f>
        <v>None</v>
      </c>
      <c r="M22" s="72"/>
    </row>
    <row r="23" spans="1:13" ht="28.8" x14ac:dyDescent="0.3">
      <c r="A23" s="81" t="str">
        <f>'Full Database'!A18</f>
        <v>CLB I</v>
      </c>
      <c r="B23" s="82"/>
      <c r="C23" s="168"/>
      <c r="D23" s="197" t="str">
        <f>'Full Database'!U18</f>
        <v>5813-114</v>
      </c>
      <c r="E23" s="102" t="str">
        <f>'Full Database'!T18</f>
        <v>Not listed</v>
      </c>
      <c r="F23" s="171" t="str">
        <f>HYPERLINK('Full Database'!V18,"Label PDF")</f>
        <v>Label PDF</v>
      </c>
      <c r="G23" s="105" t="str">
        <f>IF(ISNUMBER('Full Database'!W18),"Yes                  See Page "&amp;'Full Database'!W18,"No")</f>
        <v>Yes                  See Page 15</v>
      </c>
      <c r="H23" s="144" t="str">
        <f>IF(ISNUMBER('Full Database'!X18),"Yes                  See Page "&amp;'Full Database'!X18,"No")</f>
        <v>Yes                  See Page 15</v>
      </c>
      <c r="I23" s="144" t="str">
        <f>IF(ISNUMBER('Full Database'!Y18),"Yes                  See Page "&amp;'Full Database'!Y18,"No")</f>
        <v>No</v>
      </c>
      <c r="J23" s="144" t="str">
        <f>+'Full Database'!Z18</f>
        <v>For Food Contact Surfaces</v>
      </c>
      <c r="K23" s="233">
        <f>'Full Database'!AA18</f>
        <v>43245</v>
      </c>
      <c r="L23" s="108" t="str">
        <f>+'Full Database'!AD18</f>
        <v>None</v>
      </c>
      <c r="M23" s="72"/>
    </row>
    <row r="24" spans="1:13" ht="28.8" x14ac:dyDescent="0.3">
      <c r="A24" s="81" t="str">
        <f>'Full Database'!A19</f>
        <v>Di-Oxy Solv</v>
      </c>
      <c r="B24" s="82"/>
      <c r="C24" s="168"/>
      <c r="D24" s="197" t="str">
        <f>'Full Database'!U19</f>
        <v>72160-2</v>
      </c>
      <c r="E24" s="102" t="str">
        <f>'Full Database'!T19</f>
        <v>Allowed with restrictions</v>
      </c>
      <c r="F24" s="171" t="str">
        <f>HYPERLINK('Full Database'!V19,"Label PDF")</f>
        <v>Label PDF</v>
      </c>
      <c r="G24" s="105" t="str">
        <f>IF(ISNUMBER('Full Database'!W19),"Yes                  See Page "&amp;'Full Database'!W19,"No")</f>
        <v>No</v>
      </c>
      <c r="H24" s="144" t="str">
        <f>IF(ISNUMBER('Full Database'!X19),"Yes                  See Page "&amp;'Full Database'!X19,"No")</f>
        <v>Yes                  See Page 7</v>
      </c>
      <c r="I24" s="144" t="str">
        <f>IF(ISNUMBER('Full Database'!Y19),"Yes                  See Page "&amp;'Full Database'!Y19,"No")</f>
        <v>No</v>
      </c>
      <c r="J24" s="144" t="str">
        <f>+'Full Database'!Z19</f>
        <v>No</v>
      </c>
      <c r="K24" s="233">
        <f>'Full Database'!AA19</f>
        <v>39406</v>
      </c>
      <c r="L24" s="108" t="str">
        <f>+'Full Database'!AD19</f>
        <v>None</v>
      </c>
      <c r="M24" s="72"/>
    </row>
    <row r="25" spans="1:13" ht="28.8" x14ac:dyDescent="0.3">
      <c r="A25" s="81" t="str">
        <f>'Full Database'!A20</f>
        <v>Dixichlor Lite</v>
      </c>
      <c r="B25" s="82"/>
      <c r="C25" s="168"/>
      <c r="D25" s="197" t="str">
        <f>'Full Database'!U20</f>
        <v>813-14</v>
      </c>
      <c r="E25" s="102" t="str">
        <f>'Full Database'!T20</f>
        <v>Not listed</v>
      </c>
      <c r="F25" s="171" t="str">
        <f>HYPERLINK('Full Database'!V20,"Label PDF")</f>
        <v>Label PDF</v>
      </c>
      <c r="G25" s="105" t="str">
        <f>IF(ISNUMBER('Full Database'!W20),"Yes                  See Page "&amp;'Full Database'!W20,"No")</f>
        <v>Yes                  See Page 12</v>
      </c>
      <c r="H25" s="144" t="str">
        <f>IF(ISNUMBER('Full Database'!X20),"Yes                  See Page "&amp;'Full Database'!X20,"No")</f>
        <v>Yes                  See Page 6</v>
      </c>
      <c r="I25" s="144" t="str">
        <f>IF(ISNUMBER('Full Database'!Y20),"Yes                  See Page "&amp;'Full Database'!Y20,"No")</f>
        <v>No</v>
      </c>
      <c r="J25" s="144" t="str">
        <f>+'Full Database'!Z20</f>
        <v>No</v>
      </c>
      <c r="K25" s="233">
        <f>'Full Database'!AA20</f>
        <v>41331</v>
      </c>
      <c r="L25" s="108" t="str">
        <f>+'Full Database'!AD20</f>
        <v>None</v>
      </c>
      <c r="M25" s="72"/>
    </row>
    <row r="26" spans="1:13" ht="28.8" x14ac:dyDescent="0.3">
      <c r="A26" s="81" t="str">
        <f>'Full Database'!A21</f>
        <v>ECR Calcium Hypochlorite AST (Aquafit)</v>
      </c>
      <c r="B26" s="82"/>
      <c r="C26" s="168"/>
      <c r="D26" s="197" t="str">
        <f>'Full Database'!U21</f>
        <v xml:space="preserve"> 86460-4</v>
      </c>
      <c r="E26" s="102" t="str">
        <f>'Full Database'!T21</f>
        <v>Not listed</v>
      </c>
      <c r="F26" s="171" t="str">
        <f>HYPERLINK('Full Database'!V21,"Label PDF")</f>
        <v>Label PDF</v>
      </c>
      <c r="G26" s="105" t="str">
        <f>IF(ISNUMBER('Full Database'!W21),"Yes                  See Page "&amp;'Full Database'!W21,"No")</f>
        <v>Yes                  See Page 7</v>
      </c>
      <c r="H26" s="144" t="str">
        <f>IF(ISNUMBER('Full Database'!X21),"Yes                  See Page "&amp;'Full Database'!X21,"No")</f>
        <v>Yes                  See Page 12</v>
      </c>
      <c r="I26" s="144" t="str">
        <f>IF(ISNUMBER('Full Database'!Y21),"Yes                  See Page "&amp;'Full Database'!Y21,"No")</f>
        <v>Yes                  See Page 14</v>
      </c>
      <c r="J26" s="144" t="str">
        <f>+'Full Database'!Z21</f>
        <v>No</v>
      </c>
      <c r="K26" s="233">
        <f>'Full Database'!AA21</f>
        <v>40619</v>
      </c>
      <c r="L26" s="108" t="str">
        <f>+'Full Database'!AD21</f>
        <v>None</v>
      </c>
      <c r="M26" s="72"/>
    </row>
    <row r="27" spans="1:13" ht="28.8" x14ac:dyDescent="0.3">
      <c r="A27" s="81" t="str">
        <f>'Full Database'!A22</f>
        <v xml:space="preserve">ECR Calcium Hypochlorite granules </v>
      </c>
      <c r="B27" s="82"/>
      <c r="C27" s="168"/>
      <c r="D27" s="197" t="str">
        <f>'Full Database'!U22</f>
        <v>86460-1</v>
      </c>
      <c r="E27" s="102" t="str">
        <f>'Full Database'!T22</f>
        <v>Not listed</v>
      </c>
      <c r="F27" s="171" t="str">
        <f>HYPERLINK('Full Database'!V22,"Label PDF")</f>
        <v>Label PDF</v>
      </c>
      <c r="G27" s="105" t="str">
        <f>IF(ISNUMBER('Full Database'!W22),"Yes                  See Page "&amp;'Full Database'!W22,"No")</f>
        <v>Yes                  See Page 7</v>
      </c>
      <c r="H27" s="144" t="str">
        <f>IF(ISNUMBER('Full Database'!X22),"Yes                  See Page "&amp;'Full Database'!X22,"No")</f>
        <v>Yes                  See Page 13</v>
      </c>
      <c r="I27" s="144" t="str">
        <f>IF(ISNUMBER('Full Database'!Y22),"Yes                  See Page "&amp;'Full Database'!Y22,"No")</f>
        <v>Yes                  See Page 14</v>
      </c>
      <c r="J27" s="144" t="str">
        <f>+'Full Database'!Z22</f>
        <v>No</v>
      </c>
      <c r="K27" s="233">
        <f>'Full Database'!AA22</f>
        <v>40619</v>
      </c>
      <c r="L27" s="108" t="str">
        <f>+'Full Database'!AD22</f>
        <v>None</v>
      </c>
      <c r="M27" s="72"/>
    </row>
    <row r="28" spans="1:13" ht="28.8" x14ac:dyDescent="0.3">
      <c r="A28" s="81" t="str">
        <f>'Full Database'!A23</f>
        <v>ECR Calcium Hypochlorite T</v>
      </c>
      <c r="B28" s="82"/>
      <c r="C28" s="168"/>
      <c r="D28" s="197" t="str">
        <f>'Full Database'!U23</f>
        <v>86460-3</v>
      </c>
      <c r="E28" s="102" t="str">
        <f>'Full Database'!T23</f>
        <v>Not listed</v>
      </c>
      <c r="F28" s="171" t="str">
        <f>HYPERLINK('Full Database'!V23,"Label PDF")</f>
        <v>Label PDF</v>
      </c>
      <c r="G28" s="105" t="str">
        <f>IF(ISNUMBER('Full Database'!W23),"Yes                  See Page "&amp;'Full Database'!W23,"No")</f>
        <v>Yes                  See Page 7</v>
      </c>
      <c r="H28" s="144" t="str">
        <f>IF(ISNUMBER('Full Database'!X23),"Yes                  See Page "&amp;'Full Database'!X23,"No")</f>
        <v>Yes                  See Page 12</v>
      </c>
      <c r="I28" s="144" t="str">
        <f>IF(ISNUMBER('Full Database'!Y23),"Yes                  See Page "&amp;'Full Database'!Y23,"No")</f>
        <v>Yes                  See Page 14</v>
      </c>
      <c r="J28" s="144" t="str">
        <f>+'Full Database'!Z23</f>
        <v>No</v>
      </c>
      <c r="K28" s="233">
        <f>'Full Database'!AA23</f>
        <v>40619</v>
      </c>
      <c r="L28" s="108" t="str">
        <f>+'Full Database'!AD23</f>
        <v>None</v>
      </c>
      <c r="M28" s="72"/>
    </row>
    <row r="29" spans="1:13" ht="28.8" x14ac:dyDescent="0.3">
      <c r="A29" s="81" t="str">
        <f>'Full Database'!A24</f>
        <v>Freshgard 72</v>
      </c>
      <c r="B29" s="82"/>
      <c r="C29" s="168"/>
      <c r="D29" s="197" t="str">
        <f>'Full Database'!U24</f>
        <v>8764-54</v>
      </c>
      <c r="E29" s="102" t="str">
        <f>'Full Database'!T24</f>
        <v>Not listed</v>
      </c>
      <c r="F29" s="171" t="str">
        <f>HYPERLINK('Full Database'!V24,"Label PDF")</f>
        <v>Label PDF</v>
      </c>
      <c r="G29" s="105" t="str">
        <f>IF(ISNUMBER('Full Database'!W24),"Yes                  See Page "&amp;'Full Database'!W24,"No")</f>
        <v>Yes                  See Page 6</v>
      </c>
      <c r="H29" s="144" t="str">
        <f>IF(ISNUMBER('Full Database'!X24),"Yes                  See Page "&amp;'Full Database'!X24,"No")</f>
        <v>Yes                  See Page 5</v>
      </c>
      <c r="I29" s="144" t="str">
        <f>IF(ISNUMBER('Full Database'!Y24),"Yes                  See Page "&amp;'Full Database'!Y24,"No")</f>
        <v>No</v>
      </c>
      <c r="J29" s="144" t="str">
        <f>+'Full Database'!Z24</f>
        <v>No</v>
      </c>
      <c r="K29" s="233">
        <f>'Full Database'!AA24</f>
        <v>41344</v>
      </c>
      <c r="L29" s="108" t="str">
        <f>+'Full Database'!AD24</f>
        <v>None</v>
      </c>
      <c r="M29" s="72"/>
    </row>
    <row r="30" spans="1:13" ht="28.8" x14ac:dyDescent="0.3">
      <c r="A30" s="81" t="str">
        <f>'Full Database'!A25</f>
        <v xml:space="preserve">HTH Dry Chlorinator Tablets for Swimming Pools </v>
      </c>
      <c r="B30" s="82"/>
      <c r="C30" s="168"/>
      <c r="D30" s="197" t="str">
        <f>'Full Database'!U25</f>
        <v>1258-969</v>
      </c>
      <c r="E30" s="102" t="str">
        <f>'Full Database'!T25</f>
        <v>Not listed</v>
      </c>
      <c r="F30" s="171" t="str">
        <f>HYPERLINK('Full Database'!V25,"Label PDF")</f>
        <v>Label PDF</v>
      </c>
      <c r="G30" s="105" t="str">
        <f>IF(ISNUMBER('Full Database'!W25),"Yes                  See Page "&amp;'Full Database'!W25,"No")</f>
        <v>Yes                  See Page 12</v>
      </c>
      <c r="H30" s="144" t="str">
        <f>IF(ISNUMBER('Full Database'!X25),"Yes                  See Page "&amp;'Full Database'!X25,"No")</f>
        <v>Yes                  See Page 20</v>
      </c>
      <c r="I30" s="144" t="str">
        <f>IF(ISNUMBER('Full Database'!Y25),"Yes                  See Page "&amp;'Full Database'!Y25,"No")</f>
        <v>Yes                  See Page 24</v>
      </c>
      <c r="J30" s="144" t="str">
        <f>+'Full Database'!Z25</f>
        <v>No</v>
      </c>
      <c r="K30" s="233">
        <f>'Full Database'!AA25</f>
        <v>41340</v>
      </c>
      <c r="L30" s="108" t="str">
        <f>+'Full Database'!AD25</f>
        <v>None</v>
      </c>
      <c r="M30" s="72"/>
    </row>
    <row r="31" spans="1:13" ht="28.8" x14ac:dyDescent="0.3">
      <c r="A31" s="81" t="str">
        <f>'Full Database'!A26</f>
        <v>Hypo 150</v>
      </c>
      <c r="B31" s="82"/>
      <c r="C31" s="168"/>
      <c r="D31" s="197" t="str">
        <f>'Full Database'!U26</f>
        <v>67649-20001</v>
      </c>
      <c r="E31" s="102" t="str">
        <f>'Full Database'!T26</f>
        <v>Not listed</v>
      </c>
      <c r="F31" s="171" t="str">
        <f>HYPERLINK('Full Database'!V26,"Label PDF")</f>
        <v>Label PDF</v>
      </c>
      <c r="G31" s="105" t="str">
        <f>IF(ISNUMBER('Full Database'!W26),"Yes                  See Page "&amp;'Full Database'!W26,"No")</f>
        <v>Yes                  See Page 8</v>
      </c>
      <c r="H31" s="144" t="str">
        <f>IF(ISNUMBER('Full Database'!X26),"Yes                  See Page "&amp;'Full Database'!X26,"No")</f>
        <v>Yes                  See Page 18</v>
      </c>
      <c r="I31" s="144" t="str">
        <f>IF(ISNUMBER('Full Database'!Y26),"Yes                  See Page "&amp;'Full Database'!Y26,"No")</f>
        <v>No</v>
      </c>
      <c r="J31" s="144" t="str">
        <f>+'Full Database'!Z26</f>
        <v>No</v>
      </c>
      <c r="K31" s="233">
        <f>'Full Database'!AA26</f>
        <v>42566</v>
      </c>
      <c r="L31" s="108" t="str">
        <f>+'Full Database'!AD26</f>
        <v>None</v>
      </c>
      <c r="M31" s="72"/>
    </row>
    <row r="32" spans="1:13" ht="28.8" x14ac:dyDescent="0.3">
      <c r="A32" s="81" t="str">
        <f>'Full Database'!A27</f>
        <v>Induclor Calcium Hypochlorite Granules</v>
      </c>
      <c r="B32" s="82"/>
      <c r="C32" s="168"/>
      <c r="D32" s="197" t="str">
        <f>'Full Database'!U27</f>
        <v>748-239</v>
      </c>
      <c r="E32" s="102" t="str">
        <f>'Full Database'!T27</f>
        <v>Allowed with restrictions</v>
      </c>
      <c r="F32" s="171" t="str">
        <f>HYPERLINK('Full Database'!V27,"Label PDF")</f>
        <v>Label PDF</v>
      </c>
      <c r="G32" s="105" t="str">
        <f>IF(ISNUMBER('Full Database'!W27),"Yes                  See Page "&amp;'Full Database'!W27,"No")</f>
        <v>Yes                  See Page 19</v>
      </c>
      <c r="H32" s="144" t="str">
        <f>IF(ISNUMBER('Full Database'!X27),"Yes                  See Page "&amp;'Full Database'!X27,"No")</f>
        <v>Yes                  See Page 26</v>
      </c>
      <c r="I32" s="144" t="str">
        <f>IF(ISNUMBER('Full Database'!Y27),"Yes                  See Page "&amp;'Full Database'!Y27,"No")</f>
        <v>Yes                  See Page 31</v>
      </c>
      <c r="J32" s="144" t="str">
        <f>+'Full Database'!Z27</f>
        <v>No</v>
      </c>
      <c r="K32" s="233">
        <f>'Full Database'!AA27</f>
        <v>41894</v>
      </c>
      <c r="L32" s="108" t="str">
        <f>+'Full Database'!AD27</f>
        <v>None</v>
      </c>
      <c r="M32" s="72"/>
    </row>
    <row r="33" spans="1:13" ht="28.8" x14ac:dyDescent="0.3">
      <c r="A33" s="81" t="str">
        <f>'Full Database'!A28</f>
        <v>Liquichlor 12.5% Solution</v>
      </c>
      <c r="B33" s="82"/>
      <c r="C33" s="168"/>
      <c r="D33" s="197" t="str">
        <f>'Full Database'!U28</f>
        <v>550-198</v>
      </c>
      <c r="E33" s="102" t="str">
        <f>'Full Database'!T28</f>
        <v>Not listed</v>
      </c>
      <c r="F33" s="171" t="str">
        <f>HYPERLINK('Full Database'!V28,"Label PDF")</f>
        <v>Label PDF</v>
      </c>
      <c r="G33" s="105" t="str">
        <f>IF(ISNUMBER('Full Database'!W28),"Yes                  See Page "&amp;'Full Database'!W28,"No")</f>
        <v>Yes                  See Page 8</v>
      </c>
      <c r="H33" s="144" t="str">
        <f>IF(ISNUMBER('Full Database'!X28),"Yes                  See Page "&amp;'Full Database'!X28,"No")</f>
        <v>Yes                  See Page 16</v>
      </c>
      <c r="I33" s="144" t="str">
        <f>IF(ISNUMBER('Full Database'!Y28),"Yes                  See Page "&amp;'Full Database'!Y28,"No")</f>
        <v>No</v>
      </c>
      <c r="J33" s="144" t="str">
        <f>+'Full Database'!Z28</f>
        <v>No</v>
      </c>
      <c r="K33" s="233">
        <f>'Full Database'!AA28</f>
        <v>40777</v>
      </c>
      <c r="L33" s="108" t="str">
        <f>+'Full Database'!AD28</f>
        <v>None</v>
      </c>
      <c r="M33" s="72"/>
    </row>
    <row r="34" spans="1:13" ht="28.8" x14ac:dyDescent="0.3">
      <c r="A34" s="81" t="str">
        <f>'Full Database'!A29</f>
        <v>Lonza Formulation S-21F</v>
      </c>
      <c r="B34" s="82"/>
      <c r="C34" s="168"/>
      <c r="D34" s="197" t="str">
        <f>'Full Database'!U29</f>
        <v>6838-140</v>
      </c>
      <c r="E34" s="102" t="str">
        <f>'Full Database'!T29</f>
        <v>Not listed</v>
      </c>
      <c r="F34" s="171" t="str">
        <f>HYPERLINK('Full Database'!V29,"Label PDF")</f>
        <v>Label PDF</v>
      </c>
      <c r="G34" s="105" t="str">
        <f>IF(ISNUMBER('Full Database'!W29),"Yes                  See Page "&amp;'Full Database'!W29,"No")</f>
        <v>Yes                  See Page 23</v>
      </c>
      <c r="H34" s="144" t="str">
        <f>IF(ISNUMBER('Full Database'!X29),"Yes                  See Page "&amp;'Full Database'!X29,"No")</f>
        <v>No</v>
      </c>
      <c r="I34" s="144" t="str">
        <f>IF(ISNUMBER('Full Database'!Y29),"Yes                  See Page "&amp;'Full Database'!Y29,"No")</f>
        <v>No</v>
      </c>
      <c r="J34" s="144" t="str">
        <f>+'Full Database'!Z29</f>
        <v>For Food Contact Surfaces</v>
      </c>
      <c r="K34" s="233">
        <f>'Full Database'!AA29</f>
        <v>43172</v>
      </c>
      <c r="L34" s="108" t="str">
        <f>+'Full Database'!AD29</f>
        <v>None</v>
      </c>
      <c r="M34" s="72"/>
    </row>
    <row r="35" spans="1:13" ht="28.8" x14ac:dyDescent="0.3">
      <c r="A35" s="81" t="str">
        <f>'Full Database'!A30</f>
        <v>Maguard 5626</v>
      </c>
      <c r="B35" s="82"/>
      <c r="C35" s="168"/>
      <c r="D35" s="197" t="str">
        <f>'Full Database'!U30</f>
        <v>10324-214</v>
      </c>
      <c r="E35" s="102" t="str">
        <f>'Full Database'!T30</f>
        <v>Allowed with restrictions</v>
      </c>
      <c r="F35" s="171" t="str">
        <f>HYPERLINK('Full Database'!V30,"Label PDF")</f>
        <v>Label PDF</v>
      </c>
      <c r="G35" s="105" t="str">
        <f>IF(ISNUMBER('Full Database'!W30),"Yes                  See Page "&amp;'Full Database'!W30,"No")</f>
        <v>Yes                  See Page 18</v>
      </c>
      <c r="H35" s="144" t="str">
        <f>IF(ISNUMBER('Full Database'!X30),"Yes                  See Page "&amp;'Full Database'!X30,"No")</f>
        <v>Yes                  See Page 31</v>
      </c>
      <c r="I35" s="144" t="str">
        <f>IF(ISNUMBER('Full Database'!Y30),"Yes                  See Page "&amp;'Full Database'!Y30,"No")</f>
        <v>Yes                  See Page 27</v>
      </c>
      <c r="J35" s="144" t="str">
        <f>+'Full Database'!Z30</f>
        <v>For Food Contact Surfaces</v>
      </c>
      <c r="K35" s="233">
        <f>'Full Database'!AA30</f>
        <v>43026</v>
      </c>
      <c r="L35" s="108" t="str">
        <f>+'Full Database'!AD30</f>
        <v>None</v>
      </c>
      <c r="M35" s="72"/>
    </row>
    <row r="36" spans="1:13" ht="28.8" x14ac:dyDescent="0.3">
      <c r="A36" s="81" t="str">
        <f>'Full Database'!A31</f>
        <v>Olin Chlorine</v>
      </c>
      <c r="B36" s="82"/>
      <c r="C36" s="168"/>
      <c r="D36" s="197" t="str">
        <f>'Full Database'!U31</f>
        <v>72315-1</v>
      </c>
      <c r="E36" s="102" t="str">
        <f>'Full Database'!T31</f>
        <v>Not listed</v>
      </c>
      <c r="F36" s="171" t="str">
        <f>HYPERLINK('Full Database'!V31,"Label PDF")</f>
        <v>Label PDF</v>
      </c>
      <c r="G36" s="105" t="str">
        <f>IF(ISNUMBER('Full Database'!W31),"Yes                  See Page "&amp;'Full Database'!W31,"No")</f>
        <v>Yes                  See Page 5</v>
      </c>
      <c r="H36" s="144" t="str">
        <f>IF(ISNUMBER('Full Database'!X31),"Yes                  See Page "&amp;'Full Database'!X31,"No")</f>
        <v>Yes                  See Page 5</v>
      </c>
      <c r="I36" s="144" t="str">
        <f>IF(ISNUMBER('Full Database'!Y31),"Yes                  See Page "&amp;'Full Database'!Y31,"No")</f>
        <v>No</v>
      </c>
      <c r="J36" s="144" t="str">
        <f>+'Full Database'!Z31</f>
        <v>No</v>
      </c>
      <c r="K36" s="233">
        <f>'Full Database'!AA31</f>
        <v>42324</v>
      </c>
      <c r="L36" s="108" t="str">
        <f>+'Full Database'!AD31</f>
        <v>None</v>
      </c>
      <c r="M36" s="72"/>
    </row>
    <row r="37" spans="1:13" ht="28.8" x14ac:dyDescent="0.3">
      <c r="A37" s="81" t="str">
        <f>'Full Database'!A32</f>
        <v>Oxidate Broad Spectrum Bactericide/Fungicide</v>
      </c>
      <c r="B37" s="82"/>
      <c r="C37" s="168"/>
      <c r="D37" s="197" t="str">
        <f>'Full Database'!U32</f>
        <v>70299-2</v>
      </c>
      <c r="E37" s="102" t="str">
        <f>'Full Database'!T32</f>
        <v>Not listed</v>
      </c>
      <c r="F37" s="171" t="str">
        <f>HYPERLINK('Full Database'!V32,"Label PDF")</f>
        <v>Label PDF</v>
      </c>
      <c r="G37" s="105" t="str">
        <f>IF(ISNUMBER('Full Database'!W32),"Yes                  See Page "&amp;'Full Database'!W32,"No")</f>
        <v>Yes                  See Page 5</v>
      </c>
      <c r="H37" s="144" t="str">
        <f>IF(ISNUMBER('Full Database'!X32),"Yes                  See Page "&amp;'Full Database'!X32,"No")</f>
        <v>No</v>
      </c>
      <c r="I37" s="144" t="str">
        <f>IF(ISNUMBER('Full Database'!Y32),"Yes                  See Page "&amp;'Full Database'!Y32,"No")</f>
        <v>Yes                  See Page 4</v>
      </c>
      <c r="J37" s="144" t="str">
        <f>+'Full Database'!Z32</f>
        <v>No</v>
      </c>
      <c r="K37" s="233">
        <f>'Full Database'!AA32</f>
        <v>40809</v>
      </c>
      <c r="L37" s="108" t="str">
        <f>+'Full Database'!AD32</f>
        <v>None</v>
      </c>
      <c r="M37" s="72"/>
    </row>
    <row r="38" spans="1:13" ht="28.8" x14ac:dyDescent="0.3">
      <c r="A38" s="81" t="str">
        <f>'Full Database'!A33</f>
        <v>Oxine</v>
      </c>
      <c r="B38" s="82"/>
      <c r="C38" s="168"/>
      <c r="D38" s="197" t="str">
        <f>'Full Database'!U33</f>
        <v>9804-1</v>
      </c>
      <c r="E38" s="102" t="str">
        <f>'Full Database'!T33</f>
        <v>Allowed with restrictions</v>
      </c>
      <c r="F38" s="171" t="str">
        <f>HYPERLINK('Full Database'!V33,"Label PDF")</f>
        <v>Label PDF</v>
      </c>
      <c r="G38" s="105" t="str">
        <f>IF(ISNUMBER('Full Database'!W33),"Yes                  See Page "&amp;'Full Database'!W33,"No")</f>
        <v>No</v>
      </c>
      <c r="H38" s="144" t="str">
        <f>IF(ISNUMBER('Full Database'!X33),"Yes                  See Page "&amp;'Full Database'!X33,"No")</f>
        <v>Yes                  See Page 7</v>
      </c>
      <c r="I38" s="144" t="str">
        <f>IF(ISNUMBER('Full Database'!Y33),"Yes                  See Page "&amp;'Full Database'!Y33,"No")</f>
        <v>Yes                  See Page 13</v>
      </c>
      <c r="J38" s="144" t="str">
        <f>+'Full Database'!Z33</f>
        <v>No</v>
      </c>
      <c r="K38" s="233">
        <f>'Full Database'!AA33</f>
        <v>41652</v>
      </c>
      <c r="L38" s="108" t="str">
        <f>+'Full Database'!AD33</f>
        <v>None</v>
      </c>
      <c r="M38" s="72"/>
    </row>
    <row r="39" spans="1:13" ht="28.8" x14ac:dyDescent="0.3">
      <c r="A39" s="81" t="str">
        <f>'Full Database'!A34</f>
        <v>Oxonia Active</v>
      </c>
      <c r="B39" s="82"/>
      <c r="C39" s="168"/>
      <c r="D39" s="197" t="str">
        <f>'Full Database'!U34</f>
        <v>1677-129</v>
      </c>
      <c r="E39" s="102" t="str">
        <f>'Full Database'!T34</f>
        <v>Allowed with restrictions</v>
      </c>
      <c r="F39" s="171" t="str">
        <f>HYPERLINK('Full Database'!V34,"Label PDF")</f>
        <v>Label PDF</v>
      </c>
      <c r="G39" s="105" t="str">
        <f>IF(ISNUMBER('Full Database'!W34),"Yes                  See Page "&amp;'Full Database'!W34,"No")</f>
        <v>Yes                  See Page 5</v>
      </c>
      <c r="H39" s="144" t="str">
        <f>IF(ISNUMBER('Full Database'!X34),"Yes                  See Page "&amp;'Full Database'!X34,"No")</f>
        <v>No</v>
      </c>
      <c r="I39" s="144" t="str">
        <f>IF(ISNUMBER('Full Database'!Y34),"Yes                  See Page "&amp;'Full Database'!Y34,"No")</f>
        <v>No</v>
      </c>
      <c r="J39" s="144" t="str">
        <f>+'Full Database'!Z34</f>
        <v>For Food Contact Surfaces</v>
      </c>
      <c r="K39" s="233">
        <f>'Full Database'!AA34</f>
        <v>42936</v>
      </c>
      <c r="L39" s="108" t="str">
        <f>+'Full Database'!AD34</f>
        <v>None</v>
      </c>
      <c r="M39" s="72"/>
    </row>
    <row r="40" spans="1:13" ht="28.8" x14ac:dyDescent="0.3">
      <c r="A40" s="81" t="str">
        <f>'Full Database'!A35</f>
        <v>Pac-chlor 12.5%</v>
      </c>
      <c r="B40" s="82"/>
      <c r="C40" s="168"/>
      <c r="D40" s="197" t="str">
        <f>'Full Database'!U35</f>
        <v>64864-55</v>
      </c>
      <c r="E40" s="102" t="str">
        <f>'Full Database'!T35</f>
        <v>Not listed</v>
      </c>
      <c r="F40" s="171" t="str">
        <f>HYPERLINK('Full Database'!V35,"Label PDF")</f>
        <v>Label PDF</v>
      </c>
      <c r="G40" s="105" t="str">
        <f>IF(ISNUMBER('Full Database'!W35),"Yes                  See Page "&amp;'Full Database'!W35,"No")</f>
        <v>Yes                  See Page 3</v>
      </c>
      <c r="H40" s="144" t="str">
        <f>IF(ISNUMBER('Full Database'!X35),"Yes                  See Page "&amp;'Full Database'!X35,"No")</f>
        <v>Yes                  See Page 3</v>
      </c>
      <c r="I40" s="144" t="str">
        <f>IF(ISNUMBER('Full Database'!Y35),"Yes                  See Page "&amp;'Full Database'!Y35,"No")</f>
        <v>No</v>
      </c>
      <c r="J40" s="144" t="str">
        <f>+'Full Database'!Z35</f>
        <v>No</v>
      </c>
      <c r="K40" s="233">
        <f>'Full Database'!AA35</f>
        <v>41575</v>
      </c>
      <c r="L40" s="108" t="str">
        <f>+'Full Database'!AD35</f>
        <v>None</v>
      </c>
      <c r="M40" s="72"/>
    </row>
    <row r="41" spans="1:13" ht="28.8" x14ac:dyDescent="0.3">
      <c r="A41" s="81" t="str">
        <f>'Full Database'!A36</f>
        <v>Peraclean 15</v>
      </c>
      <c r="B41" s="82"/>
      <c r="C41" s="168"/>
      <c r="D41" s="197" t="str">
        <f>'Full Database'!U36</f>
        <v xml:space="preserve">54289-
4 </v>
      </c>
      <c r="E41" s="102" t="str">
        <f>'Full Database'!T36</f>
        <v>Allowed with restrictions</v>
      </c>
      <c r="F41" s="171" t="str">
        <f>HYPERLINK('Full Database'!V36,"Label PDF")</f>
        <v>Label PDF</v>
      </c>
      <c r="G41" s="105" t="str">
        <f>IF(ISNUMBER('Full Database'!W36),"Yes                  See Page "&amp;'Full Database'!W36,"No")</f>
        <v>Yes                  See Page 3</v>
      </c>
      <c r="H41" s="144" t="str">
        <f>IF(ISNUMBER('Full Database'!X36),"Yes                  See Page "&amp;'Full Database'!X36,"No")</f>
        <v>Yes                  See Page 3</v>
      </c>
      <c r="I41" s="144" t="str">
        <f>IF(ISNUMBER('Full Database'!Y36),"Yes                  See Page "&amp;'Full Database'!Y36,"No")</f>
        <v>Yes                  See Page 3</v>
      </c>
      <c r="J41" s="144" t="str">
        <f>+'Full Database'!Z36</f>
        <v>For Food Contact Surfaces</v>
      </c>
      <c r="K41" s="233">
        <f>'Full Database'!AA36</f>
        <v>42821</v>
      </c>
      <c r="L41" s="108" t="str">
        <f>+'Full Database'!AD36</f>
        <v>None</v>
      </c>
      <c r="M41" s="72"/>
    </row>
    <row r="42" spans="1:13" ht="28.8" x14ac:dyDescent="0.3">
      <c r="A42" s="81" t="str">
        <f>'Full Database'!A37</f>
        <v>Peraclean 5</v>
      </c>
      <c r="B42" s="82"/>
      <c r="C42" s="168"/>
      <c r="D42" s="197" t="str">
        <f>'Full Database'!U37</f>
        <v>54289-3</v>
      </c>
      <c r="E42" s="102" t="str">
        <f>'Full Database'!T37</f>
        <v>Allowed with restrictions</v>
      </c>
      <c r="F42" s="171" t="str">
        <f>HYPERLINK('Full Database'!V37,"Label PDF")</f>
        <v>Label PDF</v>
      </c>
      <c r="G42" s="105" t="str">
        <f>IF(ISNUMBER('Full Database'!W37),"Yes                  See Page "&amp;'Full Database'!W37,"No")</f>
        <v>Yes                  See Page 3</v>
      </c>
      <c r="H42" s="144" t="str">
        <f>IF(ISNUMBER('Full Database'!X37),"Yes                  See Page "&amp;'Full Database'!X37,"No")</f>
        <v>Yes                  See Page 3</v>
      </c>
      <c r="I42" s="144" t="str">
        <f>IF(ISNUMBER('Full Database'!Y37),"Yes                  See Page "&amp;'Full Database'!Y37,"No")</f>
        <v>No</v>
      </c>
      <c r="J42" s="144" t="str">
        <f>+'Full Database'!Z37</f>
        <v>For Food Contact Surfaces</v>
      </c>
      <c r="K42" s="233">
        <f>'Full Database'!AA37</f>
        <v>43228</v>
      </c>
      <c r="L42" s="108" t="str">
        <f>+'Full Database'!AD37</f>
        <v>None</v>
      </c>
      <c r="M42" s="72"/>
    </row>
    <row r="43" spans="1:13" ht="43.2" x14ac:dyDescent="0.3">
      <c r="A43" s="81" t="str">
        <f>'Full Database'!A38</f>
        <v>Perasan A</v>
      </c>
      <c r="B43" s="82"/>
      <c r="C43" s="168"/>
      <c r="D43" s="197" t="str">
        <f>'Full Database'!U38</f>
        <v>63838-1</v>
      </c>
      <c r="E43" s="102" t="str">
        <f>'Full Database'!T38</f>
        <v>See Notes for restrictions</v>
      </c>
      <c r="F43" s="171" t="str">
        <f>HYPERLINK('Full Database'!V38,"Label PDF")</f>
        <v>Label PDF</v>
      </c>
      <c r="G43" s="105" t="str">
        <f>IF(ISNUMBER('Full Database'!W38),"Yes                  See Page "&amp;'Full Database'!W38,"No")</f>
        <v>Yes                  See Page 4</v>
      </c>
      <c r="H43" s="144" t="str">
        <f>IF(ISNUMBER('Full Database'!X38),"Yes                  See Page "&amp;'Full Database'!X38,"No")</f>
        <v>Yes                  See Page 7</v>
      </c>
      <c r="I43" s="144" t="str">
        <f>IF(ISNUMBER('Full Database'!Y38),"Yes                  See Page "&amp;'Full Database'!Y38,"No")</f>
        <v>Yes                  See Page 11</v>
      </c>
      <c r="J43" s="144" t="str">
        <f>+'Full Database'!Z38</f>
        <v>For Food Contact Surfaces</v>
      </c>
      <c r="K43" s="233">
        <f>'Full Database'!AA38</f>
        <v>43152</v>
      </c>
      <c r="L43" s="108" t="str">
        <f>+'Full Database'!AD38</f>
        <v>OMRI Restrictions:  
Allowed as a Processing Santizer; 
Allowed with Restrictions for Pest Control</v>
      </c>
      <c r="M43" s="72"/>
    </row>
    <row r="44" spans="1:13" ht="28.8" x14ac:dyDescent="0.3">
      <c r="A44" s="81" t="str">
        <f>'Full Database'!A39</f>
        <v>Perasan C-5</v>
      </c>
      <c r="B44" s="82"/>
      <c r="C44" s="168"/>
      <c r="D44" s="197" t="str">
        <f>'Full Database'!U39</f>
        <v>63838-13</v>
      </c>
      <c r="E44" s="102" t="str">
        <f>'Full Database'!T39</f>
        <v>Not listed</v>
      </c>
      <c r="F44" s="171" t="str">
        <f>HYPERLINK('Full Database'!V39,"Label PDF")</f>
        <v>Label PDF</v>
      </c>
      <c r="G44" s="105" t="str">
        <f>IF(ISNUMBER('Full Database'!W39),"Yes                  See Page "&amp;'Full Database'!W39,"No")</f>
        <v>Yes                  See Page 3</v>
      </c>
      <c r="H44" s="144" t="str">
        <f>IF(ISNUMBER('Full Database'!X39),"Yes                  See Page "&amp;'Full Database'!X39,"No")</f>
        <v>Yes                  See Page 3</v>
      </c>
      <c r="I44" s="144" t="str">
        <f>IF(ISNUMBER('Full Database'!Y39),"Yes                  See Page "&amp;'Full Database'!Y39,"No")</f>
        <v>No</v>
      </c>
      <c r="J44" s="144" t="str">
        <f>+'Full Database'!Z39</f>
        <v>For Food Contact Surfaces</v>
      </c>
      <c r="K44" s="233">
        <f>'Full Database'!AA39</f>
        <v>42481</v>
      </c>
      <c r="L44" s="108" t="str">
        <f>+'Full Database'!AD39</f>
        <v>None</v>
      </c>
      <c r="M44" s="72"/>
    </row>
    <row r="45" spans="1:13" ht="28.8" x14ac:dyDescent="0.3">
      <c r="A45" s="81" t="str">
        <f>'Full Database'!A40</f>
        <v>Perasan OG</v>
      </c>
      <c r="B45" s="82"/>
      <c r="C45" s="168"/>
      <c r="D45" s="197" t="str">
        <f>'Full Database'!U40</f>
        <v>63838-20</v>
      </c>
      <c r="E45" s="102" t="str">
        <f>'Full Database'!T40</f>
        <v>Not listed</v>
      </c>
      <c r="F45" s="171" t="str">
        <f>HYPERLINK('Full Database'!V40,"Label PDF")</f>
        <v>Label PDF</v>
      </c>
      <c r="G45" s="105" t="str">
        <f>IF(ISNUMBER('Full Database'!W40),"Yes                  See Page "&amp;'Full Database'!W40,"No")</f>
        <v>No</v>
      </c>
      <c r="H45" s="144" t="str">
        <f>IF(ISNUMBER('Full Database'!X40),"Yes                  See Page "&amp;'Full Database'!X40,"No")</f>
        <v>Yes                  See Page 6</v>
      </c>
      <c r="I45" s="144" t="str">
        <f>IF(ISNUMBER('Full Database'!Y40),"Yes                  See Page "&amp;'Full Database'!Y40,"No")</f>
        <v>No</v>
      </c>
      <c r="J45" s="144" t="str">
        <f>+'Full Database'!Z40</f>
        <v>No</v>
      </c>
      <c r="K45" s="233">
        <f>'Full Database'!AA40</f>
        <v>43174</v>
      </c>
      <c r="L45" s="108" t="str">
        <f>+'Full Database'!AD40</f>
        <v>None</v>
      </c>
      <c r="M45" s="72"/>
    </row>
    <row r="46" spans="1:13" ht="28.8" x14ac:dyDescent="0.3">
      <c r="A46" s="81" t="str">
        <f>'Full Database'!A41</f>
        <v>PerOx Extreme</v>
      </c>
      <c r="B46" s="82"/>
      <c r="C46" s="168"/>
      <c r="D46" s="197" t="str">
        <f>'Full Database'!U41</f>
        <v>833-5</v>
      </c>
      <c r="E46" s="102" t="str">
        <f>'Full Database'!T41</f>
        <v>Allowed with restrictions</v>
      </c>
      <c r="F46" s="171" t="str">
        <f>HYPERLINK('Full Database'!V41,"Label PDF")</f>
        <v>Label PDF</v>
      </c>
      <c r="G46" s="105" t="str">
        <f>IF(ISNUMBER('Full Database'!W41),"Yes                  See Page "&amp;'Full Database'!W41,"No")</f>
        <v>Yes                  See Page 5</v>
      </c>
      <c r="H46" s="144" t="str">
        <f>IF(ISNUMBER('Full Database'!X41),"Yes                  See Page "&amp;'Full Database'!X41,"No")</f>
        <v>Yes                  See Page 6</v>
      </c>
      <c r="I46" s="144" t="str">
        <f>IF(ISNUMBER('Full Database'!Y41),"Yes                  See Page "&amp;'Full Database'!Y41,"No")</f>
        <v>Yes                  See Page 7</v>
      </c>
      <c r="J46" s="144" t="str">
        <f>+'Full Database'!Z41</f>
        <v>For Food Contact Surfaces</v>
      </c>
      <c r="K46" s="233">
        <f>'Full Database'!AA41</f>
        <v>42417</v>
      </c>
      <c r="L46" s="108" t="str">
        <f>+'Full Database'!AD41</f>
        <v>None</v>
      </c>
      <c r="M46" s="72"/>
    </row>
    <row r="47" spans="1:13" ht="28.8" x14ac:dyDescent="0.3">
      <c r="A47" s="81" t="str">
        <f>'Full Database'!A42</f>
        <v>PPG 70 CAL Hypo Granules</v>
      </c>
      <c r="B47" s="82"/>
      <c r="C47" s="168"/>
      <c r="D47" s="197" t="str">
        <f>'Full Database'!U42</f>
        <v xml:space="preserve"> 748-296 </v>
      </c>
      <c r="E47" s="102" t="str">
        <f>'Full Database'!T42</f>
        <v>Not listed</v>
      </c>
      <c r="F47" s="171" t="str">
        <f>HYPERLINK('Full Database'!V42,"Label PDF")</f>
        <v>Label PDF</v>
      </c>
      <c r="G47" s="105" t="str">
        <f>IF(ISNUMBER('Full Database'!W42),"Yes                  See Page "&amp;'Full Database'!W42,"No")</f>
        <v>Yes                  See Page 14</v>
      </c>
      <c r="H47" s="144" t="str">
        <f>IF(ISNUMBER('Full Database'!X42),"Yes                  See Page "&amp;'Full Database'!X42,"No")</f>
        <v>Yes                  See Page 21</v>
      </c>
      <c r="I47" s="144" t="str">
        <f>IF(ISNUMBER('Full Database'!Y42),"Yes                  See Page "&amp;'Full Database'!Y42,"No")</f>
        <v>Yes                  See Page 27</v>
      </c>
      <c r="J47" s="144" t="str">
        <f>+'Full Database'!Z42</f>
        <v>No</v>
      </c>
      <c r="K47" s="233">
        <f>'Full Database'!AA42</f>
        <v>42102</v>
      </c>
      <c r="L47" s="108" t="str">
        <f>+'Full Database'!AD42</f>
        <v>None</v>
      </c>
      <c r="M47" s="72"/>
    </row>
    <row r="48" spans="1:13" ht="28.8" x14ac:dyDescent="0.3">
      <c r="A48" s="81" t="str">
        <f>'Full Database'!A43</f>
        <v xml:space="preserve">Pro-san L </v>
      </c>
      <c r="B48" s="82"/>
      <c r="C48" s="168"/>
      <c r="D48" s="197" t="str">
        <f>'Full Database'!U43</f>
        <v>71094-2</v>
      </c>
      <c r="E48" s="102" t="str">
        <f>'Full Database'!T43</f>
        <v>Not listed</v>
      </c>
      <c r="F48" s="171" t="str">
        <f>HYPERLINK('Full Database'!V43,"Label PDF")</f>
        <v>Label PDF</v>
      </c>
      <c r="G48" s="105" t="str">
        <f>IF(ISNUMBER('Full Database'!W43),"Yes                  See Page "&amp;'Full Database'!W43,"No")</f>
        <v>Yes                  See Page 4</v>
      </c>
      <c r="H48" s="144" t="str">
        <f>IF(ISNUMBER('Full Database'!X43),"Yes                  See Page "&amp;'Full Database'!X43,"No")</f>
        <v>Yes                  See Page 4</v>
      </c>
      <c r="I48" s="144" t="str">
        <f>IF(ISNUMBER('Full Database'!Y43),"Yes                  See Page "&amp;'Full Database'!Y43,"No")</f>
        <v>No</v>
      </c>
      <c r="J48" s="144" t="str">
        <f>+'Full Database'!Z43</f>
        <v>For Food Contact Surfaces</v>
      </c>
      <c r="K48" s="233">
        <f>'Full Database'!AA43</f>
        <v>42804</v>
      </c>
      <c r="L48" s="108" t="str">
        <f>+'Full Database'!AD43</f>
        <v>None</v>
      </c>
      <c r="M48" s="72"/>
    </row>
    <row r="49" spans="1:13" ht="28.8" x14ac:dyDescent="0.3">
      <c r="A49" s="81" t="str">
        <f>'Full Database'!A44</f>
        <v>Puma</v>
      </c>
      <c r="B49" s="82"/>
      <c r="C49" s="168"/>
      <c r="D49" s="197" t="str">
        <f>'Full Database'!U44</f>
        <v>5813-100</v>
      </c>
      <c r="E49" s="102" t="str">
        <f>'Full Database'!T44</f>
        <v>Not listed</v>
      </c>
      <c r="F49" s="171" t="str">
        <f>HYPERLINK('Full Database'!V44,"Label PDF")</f>
        <v>Label PDF</v>
      </c>
      <c r="G49" s="105" t="str">
        <f>IF(ISNUMBER('Full Database'!W44),"Yes                  See Page "&amp;'Full Database'!W44,"No")</f>
        <v>Yes                  See Page 15</v>
      </c>
      <c r="H49" s="144" t="str">
        <f>IF(ISNUMBER('Full Database'!X44),"Yes                  See Page "&amp;'Full Database'!X44,"No")</f>
        <v>Yes                  See Page 15</v>
      </c>
      <c r="I49" s="144" t="str">
        <f>IF(ISNUMBER('Full Database'!Y44),"Yes                  See Page "&amp;'Full Database'!Y44,"No")</f>
        <v>No</v>
      </c>
      <c r="J49" s="144" t="str">
        <f>+'Full Database'!Z44</f>
        <v>For Food Contact Surfaces</v>
      </c>
      <c r="K49" s="233">
        <f>'Full Database'!AA44</f>
        <v>43077</v>
      </c>
      <c r="L49" s="108" t="str">
        <f>+'Full Database'!AD44</f>
        <v>None</v>
      </c>
      <c r="M49" s="72"/>
    </row>
    <row r="50" spans="1:13" ht="28.8" x14ac:dyDescent="0.3">
      <c r="A50" s="81" t="str">
        <f>'Full Database'!A45</f>
        <v>Pure Bright Germicidal Ultra Bleach</v>
      </c>
      <c r="B50" s="82"/>
      <c r="C50" s="168"/>
      <c r="D50" s="197" t="str">
        <f>'Full Database'!U45</f>
        <v>70271-13</v>
      </c>
      <c r="E50" s="102" t="str">
        <f>'Full Database'!T45</f>
        <v>Not listed</v>
      </c>
      <c r="F50" s="171" t="str">
        <f>HYPERLINK('Full Database'!V45,"Label PDF")</f>
        <v>Label PDF</v>
      </c>
      <c r="G50" s="105" t="str">
        <f>IF(ISNUMBER('Full Database'!W45),"Yes                  See Page "&amp;'Full Database'!W45,"No")</f>
        <v>Yes                  See Page 20</v>
      </c>
      <c r="H50" s="144" t="str">
        <f>IF(ISNUMBER('Full Database'!X45),"Yes                  See Page "&amp;'Full Database'!X45,"No")</f>
        <v>Yes                  See Page 24</v>
      </c>
      <c r="I50" s="144" t="str">
        <f>IF(ISNUMBER('Full Database'!Y45),"Yes                  See Page "&amp;'Full Database'!Y45,"No")</f>
        <v>No</v>
      </c>
      <c r="J50" s="144" t="str">
        <f>+'Full Database'!Z45</f>
        <v>For Food Contact Surfaces</v>
      </c>
      <c r="K50" s="233">
        <f>'Full Database'!AA45</f>
        <v>42620</v>
      </c>
      <c r="L50" s="108" t="str">
        <f>+'Full Database'!AD45</f>
        <v>None</v>
      </c>
      <c r="M50" s="72"/>
    </row>
    <row r="51" spans="1:13" ht="28.8" x14ac:dyDescent="0.3">
      <c r="A51" s="81" t="str">
        <f>'Full Database'!A46</f>
        <v>Re-Ox</v>
      </c>
      <c r="B51" s="82"/>
      <c r="C51" s="168"/>
      <c r="D51" s="197" t="str">
        <f>'Full Database'!U46</f>
        <v>87437-1</v>
      </c>
      <c r="E51" s="102" t="str">
        <f>'Full Database'!T46</f>
        <v>Not listed</v>
      </c>
      <c r="F51" s="171" t="str">
        <f>HYPERLINK('Full Database'!V46,"Label PDF")</f>
        <v>Label PDF</v>
      </c>
      <c r="G51" s="105" t="str">
        <f>IF(ISNUMBER('Full Database'!W46),"Yes                  See Page "&amp;'Full Database'!W46,"No")</f>
        <v>Yes                  See Page 4</v>
      </c>
      <c r="H51" s="144" t="str">
        <f>IF(ISNUMBER('Full Database'!X46),"Yes                  See Page "&amp;'Full Database'!X46,"No")</f>
        <v>Yes                  See Page 4</v>
      </c>
      <c r="I51" s="144" t="str">
        <f>IF(ISNUMBER('Full Database'!Y46),"Yes                  See Page "&amp;'Full Database'!Y46,"No")</f>
        <v>No</v>
      </c>
      <c r="J51" s="144" t="str">
        <f>+'Full Database'!Z46</f>
        <v>For Food Contact Surfaces</v>
      </c>
      <c r="K51" s="233">
        <f>'Full Database'!AA46</f>
        <v>41857</v>
      </c>
      <c r="L51" s="108" t="str">
        <f>+'Full Database'!AD46</f>
        <v>None</v>
      </c>
      <c r="M51" s="72"/>
    </row>
    <row r="52" spans="1:13" ht="28.8" x14ac:dyDescent="0.3">
      <c r="A52" s="81" t="str">
        <f>'Full Database'!A47</f>
        <v>Sanidate 12.0</v>
      </c>
      <c r="B52" s="82"/>
      <c r="C52" s="168"/>
      <c r="D52" s="197" t="str">
        <f>'Full Database'!U47</f>
        <v>70299-18</v>
      </c>
      <c r="E52" s="102" t="str">
        <f>'Full Database'!T47</f>
        <v>Allowed</v>
      </c>
      <c r="F52" s="171" t="str">
        <f>HYPERLINK('Full Database'!V47,"Label PDF")</f>
        <v>Label PDF</v>
      </c>
      <c r="G52" s="105" t="str">
        <f>IF(ISNUMBER('Full Database'!W47),"Yes                  See Page "&amp;'Full Database'!W47,"No")</f>
        <v>No</v>
      </c>
      <c r="H52" s="144" t="str">
        <f>IF(ISNUMBER('Full Database'!X47),"Yes                  See Page "&amp;'Full Database'!X47,"No")</f>
        <v>Yes                  See Page 5</v>
      </c>
      <c r="I52" s="144" t="str">
        <f>IF(ISNUMBER('Full Database'!Y47),"Yes                  See Page "&amp;'Full Database'!Y47,"No")</f>
        <v>Yes                  See Page 10</v>
      </c>
      <c r="J52" s="144" t="str">
        <f>+'Full Database'!Z47</f>
        <v>No</v>
      </c>
      <c r="K52" s="233">
        <f>'Full Database'!AA47</f>
        <v>43061</v>
      </c>
      <c r="L52" s="108" t="str">
        <f>+'Full Database'!AD47</f>
        <v>None</v>
      </c>
      <c r="M52" s="72"/>
    </row>
    <row r="53" spans="1:13" ht="57.6" x14ac:dyDescent="0.3">
      <c r="A53" s="81" t="str">
        <f>'Full Database'!A48</f>
        <v>SaniDate 15.0</v>
      </c>
      <c r="B53" s="82"/>
      <c r="C53" s="168"/>
      <c r="D53" s="197" t="str">
        <f>'Full Database'!U48</f>
        <v>70299-26</v>
      </c>
      <c r="E53" s="102" t="str">
        <f>'Full Database'!T48</f>
        <v>Not listed</v>
      </c>
      <c r="F53" s="171" t="str">
        <f>HYPERLINK('Full Database'!V48,"Label PDF")</f>
        <v>Label PDF</v>
      </c>
      <c r="G53" s="105" t="str">
        <f>IF(ISNUMBER('Full Database'!W48),"Yes                  See Page "&amp;'Full Database'!W48,"No")</f>
        <v>Yes                  See Page 6</v>
      </c>
      <c r="H53" s="144" t="str">
        <f>IF(ISNUMBER('Full Database'!X48),"Yes                  See Page "&amp;'Full Database'!X48,"No")</f>
        <v>Yes                  See Page 4</v>
      </c>
      <c r="I53" s="144" t="str">
        <f>IF(ISNUMBER('Full Database'!Y48),"Yes                  See Page "&amp;'Full Database'!Y48,"No")</f>
        <v>No</v>
      </c>
      <c r="J53" s="144" t="str">
        <f>+'Full Database'!Z48</f>
        <v>For Both Food Contact Surfaces and Fruits and Vegetables</v>
      </c>
      <c r="K53" s="233">
        <f>'Full Database'!AA48</f>
        <v>43227</v>
      </c>
      <c r="L53" s="108" t="str">
        <f>+'Full Database'!AD48</f>
        <v>None</v>
      </c>
      <c r="M53" s="72"/>
    </row>
    <row r="54" spans="1:13" ht="28.8" x14ac:dyDescent="0.3">
      <c r="A54" s="81" t="str">
        <f>'Full Database'!A49</f>
        <v>Sanidate 5.0</v>
      </c>
      <c r="B54" s="82"/>
      <c r="C54" s="168"/>
      <c r="D54" s="197" t="str">
        <f>'Full Database'!U49</f>
        <v>70299-19</v>
      </c>
      <c r="E54" s="102" t="str">
        <f>'Full Database'!T49</f>
        <v>Allowed with restrictions</v>
      </c>
      <c r="F54" s="171" t="str">
        <f>HYPERLINK('Full Database'!V49,"Label PDF")</f>
        <v>Label PDF</v>
      </c>
      <c r="G54" s="105" t="str">
        <f>IF(ISNUMBER('Full Database'!W49),"Yes                  See Page "&amp;'Full Database'!W49,"No")</f>
        <v>Yes                  See Page 12</v>
      </c>
      <c r="H54" s="144" t="str">
        <f>IF(ISNUMBER('Full Database'!X49),"Yes                  See Page "&amp;'Full Database'!X49,"No")</f>
        <v>Yes                  See Page 22</v>
      </c>
      <c r="I54" s="144" t="str">
        <f>IF(ISNUMBER('Full Database'!Y49),"Yes                  See Page "&amp;'Full Database'!Y49,"No")</f>
        <v>Yes                  See Page 25</v>
      </c>
      <c r="J54" s="144" t="str">
        <f>+'Full Database'!Z49</f>
        <v>For Food Contact Surfaces</v>
      </c>
      <c r="K54" s="233">
        <f>'Full Database'!AA49</f>
        <v>42914</v>
      </c>
      <c r="L54" s="108" t="str">
        <f>+'Full Database'!AD49</f>
        <v>None</v>
      </c>
      <c r="M54" s="72"/>
    </row>
    <row r="55" spans="1:13" ht="28.8" x14ac:dyDescent="0.3">
      <c r="A55" s="81" t="str">
        <f>'Full Database'!A50</f>
        <v xml:space="preserve">Sanidate Ready to Use </v>
      </c>
      <c r="B55" s="82"/>
      <c r="C55" s="168"/>
      <c r="D55" s="197" t="str">
        <f>'Full Database'!U50</f>
        <v>70299-9</v>
      </c>
      <c r="E55" s="102" t="str">
        <f>'Full Database'!T50</f>
        <v>Not listed</v>
      </c>
      <c r="F55" s="171" t="str">
        <f>HYPERLINK('Full Database'!V50,"Label PDF")</f>
        <v>Label PDF</v>
      </c>
      <c r="G55" s="105" t="str">
        <f>IF(ISNUMBER('Full Database'!W50),"Yes                  See Page "&amp;'Full Database'!W50,"No")</f>
        <v>Yes                  See Page 4</v>
      </c>
      <c r="H55" s="144" t="str">
        <f>IF(ISNUMBER('Full Database'!X50),"Yes                  See Page "&amp;'Full Database'!X50,"No")</f>
        <v>Yes                  See Page 4</v>
      </c>
      <c r="I55" s="144" t="str">
        <f>IF(ISNUMBER('Full Database'!Y50),"Yes                  See Page "&amp;'Full Database'!Y50,"No")</f>
        <v>No</v>
      </c>
      <c r="J55" s="144" t="str">
        <f>+'Full Database'!Z50</f>
        <v>For Food Contact Surfaces</v>
      </c>
      <c r="K55" s="233">
        <f>'Full Database'!AA50</f>
        <v>42405</v>
      </c>
      <c r="L55" s="108" t="str">
        <f>+'Full Database'!AD50</f>
        <v>None</v>
      </c>
      <c r="M55" s="72"/>
    </row>
    <row r="56" spans="1:13" ht="28.8" x14ac:dyDescent="0.3">
      <c r="A56" s="81" t="str">
        <f>'Full Database'!A51</f>
        <v>Selectrocide 2L500</v>
      </c>
      <c r="B56" s="82"/>
      <c r="C56" s="168"/>
      <c r="D56" s="197" t="str">
        <f>'Full Database'!U51</f>
        <v>74986-4</v>
      </c>
      <c r="E56" s="102" t="str">
        <f>'Full Database'!T51</f>
        <v>Allowed with restrictions</v>
      </c>
      <c r="F56" s="171" t="str">
        <f>HYPERLINK('Full Database'!V51,"Label PDF")</f>
        <v>Label PDF</v>
      </c>
      <c r="G56" s="105" t="str">
        <f>IF(ISNUMBER('Full Database'!W51),"Yes                  See Page "&amp;'Full Database'!W51,"No")</f>
        <v>Yes                  See Page 18</v>
      </c>
      <c r="H56" s="144" t="str">
        <f>IF(ISNUMBER('Full Database'!X51),"Yes                  See Page "&amp;'Full Database'!X51,"No")</f>
        <v>Yes                  See Page 56</v>
      </c>
      <c r="I56" s="144" t="str">
        <f>IF(ISNUMBER('Full Database'!Y51),"Yes                  See Page "&amp;'Full Database'!Y51,"No")</f>
        <v>Yes                  See Page 18</v>
      </c>
      <c r="J56" s="144" t="str">
        <f>+'Full Database'!Z51</f>
        <v>For Food Contact Surfaces</v>
      </c>
      <c r="K56" s="233">
        <f>'Full Database'!AA51</f>
        <v>42905</v>
      </c>
      <c r="L56" s="108" t="str">
        <f>+'Full Database'!AD51</f>
        <v>None</v>
      </c>
      <c r="M56" s="72"/>
    </row>
    <row r="57" spans="1:13" ht="28.8" x14ac:dyDescent="0.3">
      <c r="A57" s="81" t="str">
        <f>'Full Database'!A52</f>
        <v>Selectrocide 5G</v>
      </c>
      <c r="B57" s="82"/>
      <c r="C57" s="168"/>
      <c r="D57" s="197" t="str">
        <f>'Full Database'!U52</f>
        <v>74986-5</v>
      </c>
      <c r="E57" s="102" t="str">
        <f>'Full Database'!T52</f>
        <v>Allowed with restrictions</v>
      </c>
      <c r="F57" s="171" t="str">
        <f>HYPERLINK('Full Database'!V52,"Label PDF")</f>
        <v>Label PDF</v>
      </c>
      <c r="G57" s="105" t="str">
        <f>IF(ISNUMBER('Full Database'!W52),"Yes                  See Page "&amp;'Full Database'!W52,"No")</f>
        <v>Yes                  See Page 17</v>
      </c>
      <c r="H57" s="144" t="str">
        <f>IF(ISNUMBER('Full Database'!X52),"Yes                  See Page "&amp;'Full Database'!X52,"No")</f>
        <v>Yes                  See Page 75</v>
      </c>
      <c r="I57" s="144" t="str">
        <f>IF(ISNUMBER('Full Database'!Y52),"Yes                  See Page "&amp;'Full Database'!Y52,"No")</f>
        <v>Yes                  See Page 66</v>
      </c>
      <c r="J57" s="144" t="str">
        <f>+'Full Database'!Z52</f>
        <v>For Food Contact Surfaces</v>
      </c>
      <c r="K57" s="233">
        <f>'Full Database'!AA52</f>
        <v>42940</v>
      </c>
      <c r="L57" s="108" t="str">
        <f>+'Full Database'!AD52</f>
        <v>None</v>
      </c>
      <c r="M57" s="72"/>
    </row>
    <row r="58" spans="1:13" ht="28.8" x14ac:dyDescent="0.3">
      <c r="A58" s="81" t="str">
        <f>'Full Database'!A53</f>
        <v>Sno-Glo Bleach</v>
      </c>
      <c r="B58" s="82"/>
      <c r="C58" s="168"/>
      <c r="D58" s="197" t="str">
        <f>'Full Database'!U53</f>
        <v>6785-20002</v>
      </c>
      <c r="E58" s="102" t="str">
        <f>'Full Database'!T53</f>
        <v>Not listed</v>
      </c>
      <c r="F58" s="171" t="str">
        <f>HYPERLINK('Full Database'!V53,"Label PDF")</f>
        <v>Label PDF</v>
      </c>
      <c r="G58" s="105" t="str">
        <f>IF(ISNUMBER('Full Database'!W53),"Yes                  See Page "&amp;'Full Database'!W53,"No")</f>
        <v>Yes                  See Page 7</v>
      </c>
      <c r="H58" s="144" t="str">
        <f>IF(ISNUMBER('Full Database'!X53),"Yes                  See Page "&amp;'Full Database'!X53,"No")</f>
        <v>Yes                  See Page 11</v>
      </c>
      <c r="I58" s="144" t="str">
        <f>IF(ISNUMBER('Full Database'!Y53),"Yes                  See Page "&amp;'Full Database'!Y53,"No")</f>
        <v>No</v>
      </c>
      <c r="J58" s="144" t="str">
        <f>+'Full Database'!Z53</f>
        <v>No</v>
      </c>
      <c r="K58" s="233">
        <f>'Full Database'!AA53</f>
        <v>40983</v>
      </c>
      <c r="L58" s="108" t="str">
        <f>+'Full Database'!AD53</f>
        <v>None</v>
      </c>
      <c r="M58" s="72"/>
    </row>
    <row r="59" spans="1:13" ht="28.8" x14ac:dyDescent="0.3">
      <c r="A59" s="81" t="str">
        <f>'Full Database'!A54</f>
        <v>Sodium Hypochlorite 12.5%</v>
      </c>
      <c r="B59" s="82"/>
      <c r="C59" s="168"/>
      <c r="D59" s="197" t="str">
        <f>'Full Database'!U54</f>
        <v>2686-20001</v>
      </c>
      <c r="E59" s="102" t="str">
        <f>'Full Database'!T54</f>
        <v>Not listed</v>
      </c>
      <c r="F59" s="171" t="str">
        <f>HYPERLINK('Full Database'!V54,"Label PDF")</f>
        <v>Label PDF</v>
      </c>
      <c r="G59" s="105" t="str">
        <f>IF(ISNUMBER('Full Database'!W54),"Yes                  See Page "&amp;'Full Database'!W54,"No")</f>
        <v>Yes                  See Page 15</v>
      </c>
      <c r="H59" s="144" t="str">
        <f>IF(ISNUMBER('Full Database'!X54),"Yes                  See Page "&amp;'Full Database'!X54,"No")</f>
        <v>Yes                  See Page 12</v>
      </c>
      <c r="I59" s="144" t="str">
        <f>IF(ISNUMBER('Full Database'!Y54),"Yes                  See Page "&amp;'Full Database'!Y54,"No")</f>
        <v>No</v>
      </c>
      <c r="J59" s="144" t="str">
        <f>+'Full Database'!Z54</f>
        <v>No</v>
      </c>
      <c r="K59" s="233">
        <f>'Full Database'!AA54</f>
        <v>41051</v>
      </c>
      <c r="L59" s="108" t="str">
        <f>+'Full Database'!AD54</f>
        <v>None</v>
      </c>
      <c r="M59" s="72"/>
    </row>
    <row r="60" spans="1:13" ht="28.8" x14ac:dyDescent="0.3">
      <c r="A60" s="81" t="str">
        <f>'Full Database'!A55</f>
        <v>Sodium Hypochlorite 12.5%</v>
      </c>
      <c r="B60" s="82"/>
      <c r="C60" s="168"/>
      <c r="D60" s="197" t="str">
        <f>'Full Database'!U55</f>
        <v>7151-20001</v>
      </c>
      <c r="E60" s="102" t="str">
        <f>'Full Database'!T55</f>
        <v>Not listed</v>
      </c>
      <c r="F60" s="171" t="str">
        <f>HYPERLINK('Full Database'!V55,"Label PDF")</f>
        <v>Label PDF</v>
      </c>
      <c r="G60" s="105" t="str">
        <f>IF(ISNUMBER('Full Database'!W55),"Yes                  See Page "&amp;'Full Database'!W55,"No")</f>
        <v>Yes                  See Page 6</v>
      </c>
      <c r="H60" s="144" t="str">
        <f>IF(ISNUMBER('Full Database'!X55),"Yes                  See Page "&amp;'Full Database'!X55,"No")</f>
        <v>Yes                  See Page 13</v>
      </c>
      <c r="I60" s="144" t="str">
        <f>IF(ISNUMBER('Full Database'!Y55),"Yes                  See Page "&amp;'Full Database'!Y55,"No")</f>
        <v>Yes                  See Page 16</v>
      </c>
      <c r="J60" s="144" t="str">
        <f>+'Full Database'!Z55</f>
        <v>No</v>
      </c>
      <c r="K60" s="233">
        <f>'Full Database'!AA55</f>
        <v>42326</v>
      </c>
      <c r="L60" s="108" t="str">
        <f>+'Full Database'!AD55</f>
        <v>None</v>
      </c>
      <c r="M60" s="72"/>
    </row>
    <row r="61" spans="1:13" ht="28.8" x14ac:dyDescent="0.3">
      <c r="A61" s="81" t="str">
        <f>'Full Database'!A56</f>
        <v>Sodium Hypochlorite Solution</v>
      </c>
      <c r="B61" s="82"/>
      <c r="C61" s="168"/>
      <c r="D61" s="197" t="str">
        <f>'Full Database'!U56</f>
        <v>33981-20001</v>
      </c>
      <c r="E61" s="102" t="str">
        <f>'Full Database'!T56</f>
        <v>Not listed</v>
      </c>
      <c r="F61" s="171" t="str">
        <f>HYPERLINK('Full Database'!V56,"Label PDF")</f>
        <v>Label PDF</v>
      </c>
      <c r="G61" s="105" t="str">
        <f>IF(ISNUMBER('Full Database'!W56),"Yes                  See Page "&amp;'Full Database'!W56,"No")</f>
        <v>Yes                  See Page 5</v>
      </c>
      <c r="H61" s="144" t="str">
        <f>IF(ISNUMBER('Full Database'!X56),"Yes                  See Page "&amp;'Full Database'!X56,"No")</f>
        <v>Yes                  See Page 11</v>
      </c>
      <c r="I61" s="144" t="str">
        <f>IF(ISNUMBER('Full Database'!Y56),"Yes                  See Page "&amp;'Full Database'!Y56,"No")</f>
        <v>No</v>
      </c>
      <c r="J61" s="144" t="str">
        <f>+'Full Database'!Z56</f>
        <v>No</v>
      </c>
      <c r="K61" s="233">
        <f>'Full Database'!AA56</f>
        <v>41695</v>
      </c>
      <c r="L61" s="108" t="str">
        <f>+'Full Database'!AD56</f>
        <v>None</v>
      </c>
      <c r="M61" s="72"/>
    </row>
    <row r="62" spans="1:13" ht="28.8" x14ac:dyDescent="0.3">
      <c r="A62" s="81" t="str">
        <f>'Full Database'!A57</f>
        <v>Sodium Hypochlorite Solution 10%</v>
      </c>
      <c r="B62" s="82"/>
      <c r="C62" s="168"/>
      <c r="D62" s="197" t="str">
        <f>'Full Database'!U57</f>
        <v>33981-20002</v>
      </c>
      <c r="E62" s="102" t="str">
        <f>'Full Database'!T57</f>
        <v>Not listed</v>
      </c>
      <c r="F62" s="171" t="str">
        <f>HYPERLINK('Full Database'!V57,"Label PDF")</f>
        <v>Label PDF</v>
      </c>
      <c r="G62" s="105" t="str">
        <f>IF(ISNUMBER('Full Database'!W57),"Yes                  See Page "&amp;'Full Database'!W57,"No")</f>
        <v>Yes                  See Page 5</v>
      </c>
      <c r="H62" s="144" t="str">
        <f>IF(ISNUMBER('Full Database'!X57),"Yes                  See Page "&amp;'Full Database'!X57,"No")</f>
        <v>Yes                  See Page 11</v>
      </c>
      <c r="I62" s="144" t="str">
        <f>IF(ISNUMBER('Full Database'!Y57),"Yes                  See Page "&amp;'Full Database'!Y57,"No")</f>
        <v>No</v>
      </c>
      <c r="J62" s="144" t="str">
        <f>+'Full Database'!Z57</f>
        <v>No</v>
      </c>
      <c r="K62" s="233">
        <f>'Full Database'!AA57</f>
        <v>41695</v>
      </c>
      <c r="L62" s="108" t="str">
        <f>+'Full Database'!AD57</f>
        <v>None</v>
      </c>
      <c r="M62" s="72"/>
    </row>
    <row r="63" spans="1:13" ht="28.8" x14ac:dyDescent="0.3">
      <c r="A63" s="81" t="str">
        <f>'Full Database'!A58</f>
        <v>Ster-Bac</v>
      </c>
      <c r="B63" s="82"/>
      <c r="C63" s="168"/>
      <c r="D63" s="197" t="str">
        <f>'Full Database'!U58</f>
        <v>1677-43</v>
      </c>
      <c r="E63" s="102" t="str">
        <f>'Full Database'!T58</f>
        <v>Not listed</v>
      </c>
      <c r="F63" s="171" t="str">
        <f>HYPERLINK('Full Database'!V58,"Label PDF")</f>
        <v>Label PDF</v>
      </c>
      <c r="G63" s="105" t="str">
        <f>IF(ISNUMBER('Full Database'!W58),"Yes                  See Page "&amp;'Full Database'!W58,"No")</f>
        <v>Yes                  See Page 4</v>
      </c>
      <c r="H63" s="144" t="str">
        <f>IF(ISNUMBER('Full Database'!X58),"Yes                  See Page "&amp;'Full Database'!X58,"No")</f>
        <v>No</v>
      </c>
      <c r="I63" s="144" t="str">
        <f>IF(ISNUMBER('Full Database'!Y58),"Yes                  See Page "&amp;'Full Database'!Y58,"No")</f>
        <v>No</v>
      </c>
      <c r="J63" s="144" t="str">
        <f>+'Full Database'!Z58</f>
        <v>For Food Contact Surfaces</v>
      </c>
      <c r="K63" s="233">
        <f>'Full Database'!AA58</f>
        <v>42457</v>
      </c>
      <c r="L63" s="108" t="str">
        <f>+'Full Database'!AD58</f>
        <v>None</v>
      </c>
      <c r="M63" s="72"/>
    </row>
    <row r="64" spans="1:13" ht="28.8" x14ac:dyDescent="0.3">
      <c r="A64" s="81" t="str">
        <f>'Full Database'!A59</f>
        <v>StorOx 2.0</v>
      </c>
      <c r="B64" s="82"/>
      <c r="C64" s="168"/>
      <c r="D64" s="197" t="str">
        <f>'Full Database'!U59</f>
        <v>70299-7</v>
      </c>
      <c r="E64" s="102" t="str">
        <f>'Full Database'!T59</f>
        <v>Allowed</v>
      </c>
      <c r="F64" s="171" t="str">
        <f>HYPERLINK('Full Database'!V59,"Label PDF")</f>
        <v>Label PDF</v>
      </c>
      <c r="G64" s="105" t="str">
        <f>IF(ISNUMBER('Full Database'!W59),"Yes                  See Page "&amp;'Full Database'!W59,"No")</f>
        <v>Yes                  See Page 11</v>
      </c>
      <c r="H64" s="144" t="str">
        <f>IF(ISNUMBER('Full Database'!X59),"Yes                  See Page "&amp;'Full Database'!X59,"No")</f>
        <v>Yes                  See Page 14</v>
      </c>
      <c r="I64" s="144" t="str">
        <f>IF(ISNUMBER('Full Database'!Y59),"Yes                  See Page "&amp;'Full Database'!Y59,"No")</f>
        <v>Yes                  See Page 17</v>
      </c>
      <c r="J64" s="144" t="str">
        <f>+'Full Database'!Z59</f>
        <v>For Food Contact Surfaces</v>
      </c>
      <c r="K64" s="233">
        <f>'Full Database'!AA59</f>
        <v>42922</v>
      </c>
      <c r="L64" s="108" t="str">
        <f>+'Full Database'!AD59</f>
        <v>None</v>
      </c>
      <c r="M64" s="72"/>
    </row>
    <row r="65" spans="1:13" ht="28.8" x14ac:dyDescent="0.3">
      <c r="A65" s="81" t="str">
        <f>'Full Database'!A60</f>
        <v>Surchlor</v>
      </c>
      <c r="B65" s="82"/>
      <c r="C65" s="168"/>
      <c r="D65" s="197" t="str">
        <f>'Full Database'!U60</f>
        <v>9359-2</v>
      </c>
      <c r="E65" s="102" t="str">
        <f>'Full Database'!T60</f>
        <v>Not listed</v>
      </c>
      <c r="F65" s="171" t="str">
        <f>HYPERLINK('Full Database'!V60,"Label PDF")</f>
        <v>Label PDF</v>
      </c>
      <c r="G65" s="105" t="str">
        <f>IF(ISNUMBER('Full Database'!W60),"Yes                  See Page "&amp;'Full Database'!W60,"No")</f>
        <v>Yes                  See Page 2</v>
      </c>
      <c r="H65" s="144" t="str">
        <f>IF(ISNUMBER('Full Database'!X60),"Yes                  See Page "&amp;'Full Database'!X60,"No")</f>
        <v>No</v>
      </c>
      <c r="I65" s="144" t="str">
        <f>IF(ISNUMBER('Full Database'!Y60),"Yes                  See Page "&amp;'Full Database'!Y60,"No")</f>
        <v>No</v>
      </c>
      <c r="J65" s="144" t="str">
        <f>+'Full Database'!Z60</f>
        <v>No</v>
      </c>
      <c r="K65" s="233">
        <f>'Full Database'!AA60</f>
        <v>42783</v>
      </c>
      <c r="L65" s="108" t="str">
        <f>+'Full Database'!AD60</f>
        <v>None</v>
      </c>
      <c r="M65" s="72"/>
    </row>
    <row r="66" spans="1:13" ht="28.8" x14ac:dyDescent="0.3">
      <c r="A66" s="81" t="str">
        <f>'Full Database'!A61</f>
        <v>Synergex</v>
      </c>
      <c r="B66" s="82"/>
      <c r="C66" s="168"/>
      <c r="D66" s="197" t="str">
        <f>'Full Database'!U61</f>
        <v>1677-250</v>
      </c>
      <c r="E66" s="102" t="str">
        <f>'Full Database'!T61</f>
        <v>Not listed</v>
      </c>
      <c r="F66" s="171" t="str">
        <f>HYPERLINK('Full Database'!V61,"Label PDF")</f>
        <v>Label PDF</v>
      </c>
      <c r="G66" s="105" t="str">
        <f>IF(ISNUMBER('Full Database'!W61),"Yes                  See Page "&amp;'Full Database'!W61,"No")</f>
        <v>Yes                  See Page 4</v>
      </c>
      <c r="H66" s="144" t="str">
        <f>IF(ISNUMBER('Full Database'!X61),"Yes                  See Page "&amp;'Full Database'!X61,"No")</f>
        <v>No</v>
      </c>
      <c r="I66" s="144" t="str">
        <f>IF(ISNUMBER('Full Database'!Y61),"Yes                  See Page "&amp;'Full Database'!Y61,"No")</f>
        <v>No</v>
      </c>
      <c r="J66" s="144" t="str">
        <f>+'Full Database'!Z61</f>
        <v>For Food Contact Surfaces</v>
      </c>
      <c r="K66" s="233">
        <f>'Full Database'!AA61</f>
        <v>42969</v>
      </c>
      <c r="L66" s="108" t="str">
        <f>+'Full Database'!AD61</f>
        <v>None</v>
      </c>
      <c r="M66" s="72"/>
    </row>
    <row r="67" spans="1:13" ht="57.6" x14ac:dyDescent="0.3">
      <c r="A67" s="81" t="str">
        <f>'Full Database'!A62</f>
        <v>Tsunami 100</v>
      </c>
      <c r="B67" s="82"/>
      <c r="C67" s="168"/>
      <c r="D67" s="197" t="str">
        <f>'Full Database'!U62</f>
        <v>1677-164</v>
      </c>
      <c r="E67" s="102" t="str">
        <f>'Full Database'!T62</f>
        <v>See Notes for restrictions</v>
      </c>
      <c r="F67" s="171" t="str">
        <f>HYPERLINK('Full Database'!V62,"Label PDF")</f>
        <v>Label PDF</v>
      </c>
      <c r="G67" s="105" t="str">
        <f>IF(ISNUMBER('Full Database'!W62),"Yes                  See Page "&amp;'Full Database'!W62,"No")</f>
        <v>Yes                  See Page 5</v>
      </c>
      <c r="H67" s="144" t="str">
        <f>IF(ISNUMBER('Full Database'!X62),"Yes                  See Page "&amp;'Full Database'!X62,"No")</f>
        <v>Yes                  See Page 3</v>
      </c>
      <c r="I67" s="144" t="str">
        <f>IF(ISNUMBER('Full Database'!Y62),"Yes                  See Page "&amp;'Full Database'!Y62,"No")</f>
        <v>No</v>
      </c>
      <c r="J67" s="144" t="str">
        <f>+'Full Database'!Z62</f>
        <v>For Both Food Contact Surfaces and Fruits and Vegetables</v>
      </c>
      <c r="K67" s="233">
        <f>'Full Database'!AA62</f>
        <v>42963</v>
      </c>
      <c r="L67" s="108" t="str">
        <f>+'Full Database'!AD62</f>
        <v>OMRI Restrictions:
Allowed with restrictions (COR)
Allowed (NOP)</v>
      </c>
      <c r="M67" s="72"/>
    </row>
    <row r="68" spans="1:13" ht="28.8" x14ac:dyDescent="0.3">
      <c r="A68" s="81" t="str">
        <f>'Full Database'!A63</f>
        <v>Ultra Clorox Brand Regular Bleach</v>
      </c>
      <c r="B68" s="82"/>
      <c r="C68" s="168"/>
      <c r="D68" s="197" t="str">
        <f>'Full Database'!U63</f>
        <v>5813-50</v>
      </c>
      <c r="E68" s="102" t="str">
        <f>'Full Database'!T63</f>
        <v>Not listed</v>
      </c>
      <c r="F68" s="171" t="str">
        <f>HYPERLINK('Full Database'!V63,"Label PDF")</f>
        <v>Label PDF</v>
      </c>
      <c r="G68" s="105" t="str">
        <f>IF(ISNUMBER('Full Database'!W63),"Yes                  See Page "&amp;'Full Database'!W63,"No")</f>
        <v>Yes                  See Page 14</v>
      </c>
      <c r="H68" s="144" t="str">
        <f>IF(ISNUMBER('Full Database'!X63),"Yes                  See Page "&amp;'Full Database'!X63,"No")</f>
        <v>Yes                  See Page 37</v>
      </c>
      <c r="I68" s="144" t="str">
        <f>IF(ISNUMBER('Full Database'!Y63),"Yes                  See Page "&amp;'Full Database'!Y63,"No")</f>
        <v>No</v>
      </c>
      <c r="J68" s="144" t="str">
        <f>+'Full Database'!Z63</f>
        <v>For Food Contact Surfaces</v>
      </c>
      <c r="K68" s="233">
        <f>'Full Database'!AA63</f>
        <v>40605</v>
      </c>
      <c r="L68" s="108" t="str">
        <f>+'Full Database'!AD63</f>
        <v>None</v>
      </c>
      <c r="M68" s="72"/>
    </row>
    <row r="69" spans="1:13" ht="28.8" x14ac:dyDescent="0.3">
      <c r="A69" s="81" t="str">
        <f>'Full Database'!A64</f>
        <v>Vertex Concentrate</v>
      </c>
      <c r="B69" s="82"/>
      <c r="C69" s="168"/>
      <c r="D69" s="197" t="str">
        <f>'Full Database'!U64</f>
        <v>9616-8</v>
      </c>
      <c r="E69" s="102" t="str">
        <f>'Full Database'!T64</f>
        <v>Not listed</v>
      </c>
      <c r="F69" s="171" t="str">
        <f>HYPERLINK('Full Database'!V64,"Label PDF")</f>
        <v>Label PDF</v>
      </c>
      <c r="G69" s="105" t="str">
        <f>IF(ISNUMBER('Full Database'!W64),"Yes                  See Page "&amp;'Full Database'!W64,"No")</f>
        <v>Yes                  See Page 9</v>
      </c>
      <c r="H69" s="144" t="str">
        <f>IF(ISNUMBER('Full Database'!X64),"Yes                  See Page "&amp;'Full Database'!X64,"No")</f>
        <v>Yes                  See Page 24</v>
      </c>
      <c r="I69" s="144" t="str">
        <f>IF(ISNUMBER('Full Database'!Y64),"Yes                  See Page "&amp;'Full Database'!Y64,"No")</f>
        <v>No</v>
      </c>
      <c r="J69" s="144" t="str">
        <f>+'Full Database'!Z64</f>
        <v>No</v>
      </c>
      <c r="K69" s="233">
        <f>'Full Database'!AA64</f>
        <v>40317</v>
      </c>
      <c r="L69" s="108" t="str">
        <f>+'Full Database'!AD64</f>
        <v>None</v>
      </c>
      <c r="M69" s="72"/>
    </row>
    <row r="70" spans="1:13" ht="28.8" x14ac:dyDescent="0.3">
      <c r="A70" s="81" t="str">
        <f>'Full Database'!A65</f>
        <v>Vertex CSS-12</v>
      </c>
      <c r="B70" s="82"/>
      <c r="C70" s="168"/>
      <c r="D70" s="197" t="str">
        <f>'Full Database'!U65</f>
        <v xml:space="preserve">9616-7 </v>
      </c>
      <c r="E70" s="102" t="str">
        <f>'Full Database'!T65</f>
        <v>Not listed</v>
      </c>
      <c r="F70" s="171" t="str">
        <f>HYPERLINK('Full Database'!V65,"Label PDF")</f>
        <v>Label PDF</v>
      </c>
      <c r="G70" s="105" t="str">
        <f>IF(ISNUMBER('Full Database'!W65),"Yes                  See Page "&amp;'Full Database'!W65,"No")</f>
        <v>Yes                  See Page 8</v>
      </c>
      <c r="H70" s="144" t="str">
        <f>IF(ISNUMBER('Full Database'!X65),"Yes                  See Page "&amp;'Full Database'!X65,"No")</f>
        <v>Yes                  See Page 17</v>
      </c>
      <c r="I70" s="144" t="str">
        <f>IF(ISNUMBER('Full Database'!Y65),"Yes                  See Page "&amp;'Full Database'!Y65,"No")</f>
        <v>No</v>
      </c>
      <c r="J70" s="144" t="str">
        <f>+'Full Database'!Z65</f>
        <v>No</v>
      </c>
      <c r="K70" s="233">
        <f>'Full Database'!AA65</f>
        <v>41982</v>
      </c>
      <c r="L70" s="108" t="str">
        <f>+'Full Database'!AD65</f>
        <v>None</v>
      </c>
      <c r="M70" s="72"/>
    </row>
    <row r="71" spans="1:13" ht="28.8" x14ac:dyDescent="0.3">
      <c r="A71" s="81" t="str">
        <f>'Full Database'!A66</f>
        <v>Vertex CSS-5</v>
      </c>
      <c r="B71" s="82"/>
      <c r="C71" s="168"/>
      <c r="D71" s="197" t="str">
        <f>'Full Database'!U66</f>
        <v>9616-10</v>
      </c>
      <c r="E71" s="102" t="str">
        <f>'Full Database'!T66</f>
        <v>Not listed</v>
      </c>
      <c r="F71" s="171" t="str">
        <f>HYPERLINK('Full Database'!V66,"Label PDF")</f>
        <v>Label PDF</v>
      </c>
      <c r="G71" s="105" t="str">
        <f>IF(ISNUMBER('Full Database'!W66),"Yes                  See Page "&amp;'Full Database'!W66,"No")</f>
        <v>Yes                  See Page 8</v>
      </c>
      <c r="H71" s="144" t="str">
        <f>IF(ISNUMBER('Full Database'!X66),"Yes                  See Page "&amp;'Full Database'!X66,"No")</f>
        <v>Yes                  See Page 23</v>
      </c>
      <c r="I71" s="144" t="str">
        <f>IF(ISNUMBER('Full Database'!Y66),"Yes                  See Page "&amp;'Full Database'!Y66,"No")</f>
        <v>No</v>
      </c>
      <c r="J71" s="144" t="str">
        <f>+'Full Database'!Z66</f>
        <v>No</v>
      </c>
      <c r="K71" s="233">
        <f>'Full Database'!AA66</f>
        <v>41682</v>
      </c>
      <c r="L71" s="108" t="str">
        <f>+'Full Database'!AD66</f>
        <v>None</v>
      </c>
      <c r="M71" s="72"/>
    </row>
    <row r="72" spans="1:13" ht="43.2" x14ac:dyDescent="0.3">
      <c r="A72" s="81" t="str">
        <f>'Full Database'!A67</f>
        <v>Victory</v>
      </c>
      <c r="B72" s="82"/>
      <c r="C72" s="168"/>
      <c r="D72" s="197" t="str">
        <f>'Full Database'!U67</f>
        <v>1677-186</v>
      </c>
      <c r="E72" s="102" t="str">
        <f>'Full Database'!T67</f>
        <v>Allowed</v>
      </c>
      <c r="F72" s="171" t="str">
        <f>HYPERLINK('Full Database'!V67,"Label PDF")</f>
        <v>Label PDF</v>
      </c>
      <c r="G72" s="105" t="str">
        <f>IF(ISNUMBER('Full Database'!W67),"Yes                  See Page "&amp;'Full Database'!W67,"No")</f>
        <v>No</v>
      </c>
      <c r="H72" s="144" t="str">
        <f>IF(ISNUMBER('Full Database'!X67),"Yes                  See Page "&amp;'Full Database'!X67,"No")</f>
        <v>Yes                  See Page 4</v>
      </c>
      <c r="I72" s="144" t="str">
        <f>IF(ISNUMBER('Full Database'!Y67),"Yes                  See Page "&amp;'Full Database'!Y67,"No")</f>
        <v>No</v>
      </c>
      <c r="J72" s="144" t="str">
        <f>+'Full Database'!Z67</f>
        <v>For Washing Fruits and Vegetables</v>
      </c>
      <c r="K72" s="233">
        <f>'Full Database'!AA67</f>
        <v>42998</v>
      </c>
      <c r="L72" s="108" t="str">
        <f>+'Full Database'!AD67</f>
        <v>None</v>
      </c>
      <c r="M72" s="72"/>
    </row>
    <row r="73" spans="1:13" ht="57.6" x14ac:dyDescent="0.3">
      <c r="A73" s="81" t="str">
        <f>'Full Database'!A68</f>
        <v>VigorOx SP-15</v>
      </c>
      <c r="B73" s="82"/>
      <c r="C73" s="168"/>
      <c r="D73" s="197" t="str">
        <f>'Full Database'!U68</f>
        <v>65402-3</v>
      </c>
      <c r="E73" s="102" t="str">
        <f>'Full Database'!T68</f>
        <v>Allowed</v>
      </c>
      <c r="F73" s="171" t="str">
        <f>HYPERLINK('Full Database'!V68,"Label PDF")</f>
        <v>Label PDF</v>
      </c>
      <c r="G73" s="105" t="str">
        <f>IF(ISNUMBER('Full Database'!W68),"Yes                  See Page "&amp;'Full Database'!W68,"No")</f>
        <v>Yes                  See Page 6</v>
      </c>
      <c r="H73" s="144" t="str">
        <f>IF(ISNUMBER('Full Database'!X68),"Yes                  See Page "&amp;'Full Database'!X68,"No")</f>
        <v>Yes                  See Page 8</v>
      </c>
      <c r="I73" s="144" t="str">
        <f>IF(ISNUMBER('Full Database'!Y68),"Yes                  See Page "&amp;'Full Database'!Y68,"No")</f>
        <v>Yes                  See Page 9</v>
      </c>
      <c r="J73" s="144" t="str">
        <f>+'Full Database'!Z68</f>
        <v>For Both Food Contact Surfaces and Fruits and Vegetables</v>
      </c>
      <c r="K73" s="233">
        <f>'Full Database'!AA68</f>
        <v>42912</v>
      </c>
      <c r="L73" s="108" t="str">
        <f>+'Full Database'!AD68</f>
        <v>None</v>
      </c>
      <c r="M73" s="72"/>
    </row>
    <row r="74" spans="1:13" ht="28.8" x14ac:dyDescent="0.3">
      <c r="A74" s="81" t="str">
        <f>'Full Database'!A69</f>
        <v>XY-12 Liquid Sanitizer</v>
      </c>
      <c r="B74" s="82"/>
      <c r="C74" s="168"/>
      <c r="D74" s="197" t="str">
        <f>'Full Database'!U69</f>
        <v>1677-52</v>
      </c>
      <c r="E74" s="102" t="str">
        <f>'Full Database'!T69</f>
        <v>Not listed</v>
      </c>
      <c r="F74" s="171" t="str">
        <f>HYPERLINK('Full Database'!V69,"Label PDF")</f>
        <v>Label PDF</v>
      </c>
      <c r="G74" s="105" t="str">
        <f>IF(ISNUMBER('Full Database'!W69),"Yes                  See Page "&amp;'Full Database'!W69,"No")</f>
        <v>Yes                  See Page 4</v>
      </c>
      <c r="H74" s="144" t="str">
        <f>IF(ISNUMBER('Full Database'!X69),"Yes                  See Page "&amp;'Full Database'!X69,"No")</f>
        <v>Yes                  See Page 9</v>
      </c>
      <c r="I74" s="144" t="str">
        <f>IF(ISNUMBER('Full Database'!Y69),"Yes                  See Page "&amp;'Full Database'!Y69,"No")</f>
        <v>No</v>
      </c>
      <c r="J74" s="144" t="str">
        <f>+'Full Database'!Z69</f>
        <v>For Food Contact Surfaces</v>
      </c>
      <c r="K74" s="233">
        <f>'Full Database'!AA69</f>
        <v>43164</v>
      </c>
      <c r="L74" s="108" t="str">
        <f>+'Full Database'!AD69</f>
        <v>None</v>
      </c>
      <c r="M74" s="72"/>
    </row>
    <row r="75" spans="1:13" ht="29.4" thickBot="1" x14ac:dyDescent="0.35">
      <c r="A75" s="84" t="str">
        <f>'Full Database'!A70</f>
        <v xml:space="preserve">Zep FS Formula 4665 </v>
      </c>
      <c r="B75" s="85"/>
      <c r="C75" s="169"/>
      <c r="D75" s="198" t="str">
        <f>'Full Database'!U70</f>
        <v>1270-20001</v>
      </c>
      <c r="E75" s="117" t="str">
        <f>'Full Database'!T70</f>
        <v>Not listed</v>
      </c>
      <c r="F75" s="172" t="str">
        <f>HYPERLINK('Full Database'!V70,"Label PDF")</f>
        <v>Label PDF</v>
      </c>
      <c r="G75" s="120" t="str">
        <f>IF(ISNUMBER('Full Database'!W70),"Yes                  See Page "&amp;'Full Database'!W70,"No")</f>
        <v>Yes                  See Page 3</v>
      </c>
      <c r="H75" s="145" t="str">
        <f>IF(ISNUMBER('Full Database'!X70),"Yes                  See Page "&amp;'Full Database'!X70,"No")</f>
        <v>Yes                  See Page 3</v>
      </c>
      <c r="I75" s="145" t="str">
        <f>IF(ISNUMBER('Full Database'!Y70),"Yes                  See Page "&amp;'Full Database'!Y70,"No")</f>
        <v>No</v>
      </c>
      <c r="J75" s="145" t="str">
        <f>+'Full Database'!Z70</f>
        <v>No</v>
      </c>
      <c r="K75" s="234">
        <f>'Full Database'!AA70</f>
        <v>42720</v>
      </c>
      <c r="L75" s="123" t="str">
        <f>+'Full Database'!AD70</f>
        <v>None</v>
      </c>
      <c r="M75" s="74"/>
    </row>
  </sheetData>
  <sheetProtection algorithmName="SHA-512" hashValue="rAAR72DJjm/eMkg1ojb8mQCqZ7cRCc6GL697MSA5bbktpuY/wzif9UgZkAIp6D2btwWoYK4ZdvMDyKpPz4IlHA==" saltValue="lcpq26I7SnoYg5kE2QBAjg==" spinCount="100000" sheet="1" objects="1" scenarios="1" selectLockedCells="1" sort="0" autoFilter="0"/>
  <autoFilter ref="A8:K75"/>
  <mergeCells count="3">
    <mergeCell ref="A2:A6"/>
    <mergeCell ref="D7:E7"/>
    <mergeCell ref="F7:K7"/>
  </mergeCells>
  <hyperlinks>
    <hyperlink ref="C8" location="'Active ingredients'!C8" display="Active Ingredients"/>
    <hyperlink ref="B8" location="'Front page'!A8" display="Main Page"/>
    <hyperlink ref="M8" location="'Product info'!E8" display="Product Information"/>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5"/>
  <sheetViews>
    <sheetView showGridLines="0" zoomScale="90" zoomScaleNormal="90" workbookViewId="0">
      <pane xSplit="1" ySplit="8" topLeftCell="B9" activePane="bottomRight" state="frozen"/>
      <selection activeCell="D8" sqref="D8"/>
      <selection pane="topRight" activeCell="D8" sqref="D8"/>
      <selection pane="bottomLeft" activeCell="D8" sqref="D8"/>
      <selection pane="bottomRight" activeCell="D8" sqref="D8"/>
    </sheetView>
  </sheetViews>
  <sheetFormatPr defaultColWidth="9.109375" defaultRowHeight="14.4" x14ac:dyDescent="0.3"/>
  <cols>
    <col min="1" max="1" width="40.6640625" style="75" customWidth="1"/>
    <col min="2" max="4" width="15.6640625" style="76" customWidth="1"/>
    <col min="5" max="5" width="33.109375" style="113" customWidth="1"/>
    <col min="6" max="6" width="20.33203125" style="76" customWidth="1"/>
  </cols>
  <sheetData>
    <row r="1" spans="1:6" x14ac:dyDescent="0.3">
      <c r="A1" s="62" t="str">
        <f>+'Front page'!A1:B1</f>
        <v>Last revised: 9/6/2018</v>
      </c>
      <c r="B1"/>
      <c r="C1"/>
      <c r="D1"/>
      <c r="E1" s="58"/>
      <c r="F1"/>
    </row>
    <row r="2" spans="1:6" x14ac:dyDescent="0.3">
      <c r="A2" s="406"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B2"/>
      <c r="C2" s="16"/>
      <c r="D2" s="16"/>
      <c r="E2" s="16"/>
      <c r="F2"/>
    </row>
    <row r="3" spans="1:6" x14ac:dyDescent="0.3">
      <c r="A3" s="406"/>
      <c r="B3"/>
      <c r="C3" s="16"/>
      <c r="D3" s="16"/>
      <c r="E3" s="16"/>
      <c r="F3"/>
    </row>
    <row r="4" spans="1:6" x14ac:dyDescent="0.3">
      <c r="A4" s="406"/>
      <c r="B4"/>
      <c r="C4" s="16"/>
      <c r="D4" s="16"/>
      <c r="E4" s="16"/>
      <c r="F4"/>
    </row>
    <row r="5" spans="1:6" x14ac:dyDescent="0.3">
      <c r="A5" s="406"/>
      <c r="B5"/>
      <c r="C5" s="16"/>
      <c r="D5" s="16"/>
      <c r="E5" s="16"/>
      <c r="F5"/>
    </row>
    <row r="6" spans="1:6" ht="15" thickBot="1" x14ac:dyDescent="0.35">
      <c r="A6" s="406"/>
      <c r="B6"/>
      <c r="C6" s="16"/>
      <c r="D6" s="16"/>
      <c r="E6" s="16"/>
      <c r="F6"/>
    </row>
    <row r="7" spans="1:6" ht="15" thickBot="1" x14ac:dyDescent="0.35">
      <c r="A7" s="2"/>
      <c r="B7"/>
      <c r="C7"/>
      <c r="D7"/>
      <c r="E7" s="414" t="s">
        <v>53</v>
      </c>
      <c r="F7" s="415"/>
    </row>
    <row r="8" spans="1:6" ht="31.8" thickBot="1" x14ac:dyDescent="0.35">
      <c r="A8" s="166" t="str">
        <f>+'Full Database'!A3</f>
        <v>Trade Name</v>
      </c>
      <c r="B8" s="403" t="s">
        <v>54</v>
      </c>
      <c r="C8" s="405" t="s">
        <v>51</v>
      </c>
      <c r="D8" s="403" t="s">
        <v>52</v>
      </c>
      <c r="E8" s="57" t="str">
        <f>+'Full Database'!AB3</f>
        <v>Quantity Purchasable</v>
      </c>
      <c r="F8" s="125" t="str">
        <f>+'Full Database'!C3</f>
        <v>Manufacturer</v>
      </c>
    </row>
    <row r="9" spans="1:6" x14ac:dyDescent="0.3">
      <c r="A9" s="78" t="str">
        <f>'Full Database'!A4</f>
        <v>Accutab</v>
      </c>
      <c r="B9" s="79"/>
      <c r="C9" s="161"/>
      <c r="D9" s="80"/>
      <c r="E9" s="110" t="str">
        <f>'Full Database'!AB4</f>
        <v>Information not available</v>
      </c>
      <c r="F9" s="111" t="str">
        <f>+'Full Database'!C4</f>
        <v>Axiall, LLC</v>
      </c>
    </row>
    <row r="10" spans="1:6" ht="28.8" x14ac:dyDescent="0.3">
      <c r="A10" s="199" t="str">
        <f>'Full Database'!A5</f>
        <v>Adox 3125</v>
      </c>
      <c r="B10" s="82"/>
      <c r="C10" s="162"/>
      <c r="D10" s="83"/>
      <c r="E10" s="210" t="str">
        <f>'Full Database'!AB5</f>
        <v>Information not available</v>
      </c>
      <c r="F10" s="211" t="str">
        <f>+'Full Database'!C5</f>
        <v>International Dioxide, Inc.</v>
      </c>
    </row>
    <row r="11" spans="1:6" ht="28.8" x14ac:dyDescent="0.3">
      <c r="A11" s="199" t="str">
        <f>'Full Database'!A6</f>
        <v>Adox 750</v>
      </c>
      <c r="B11" s="82"/>
      <c r="C11" s="162"/>
      <c r="D11" s="83"/>
      <c r="E11" s="210" t="str">
        <f>'Full Database'!AB6</f>
        <v>Information not available</v>
      </c>
      <c r="F11" s="211" t="str">
        <f>+'Full Database'!C6</f>
        <v>International Dioxide, Inc.</v>
      </c>
    </row>
    <row r="12" spans="1:6" ht="28.8" x14ac:dyDescent="0.3">
      <c r="A12" s="199" t="str">
        <f>'Full Database'!A7</f>
        <v>Agchlor 310</v>
      </c>
      <c r="B12" s="82"/>
      <c r="C12" s="162"/>
      <c r="D12" s="83"/>
      <c r="E12" s="210" t="str">
        <f>'Full Database'!AB7</f>
        <v>Gallons:  55</v>
      </c>
      <c r="F12" s="211" t="str">
        <f>+'Full Database'!C7</f>
        <v xml:space="preserve">Decco US Post-harvest, Inc. </v>
      </c>
    </row>
    <row r="13" spans="1:6" x14ac:dyDescent="0.3">
      <c r="A13" s="81" t="str">
        <f>'Full Database'!A8</f>
        <v>Alpet D2</v>
      </c>
      <c r="B13" s="82"/>
      <c r="C13" s="162"/>
      <c r="D13" s="83"/>
      <c r="E13" s="112" t="str">
        <f>'Full Database'!AB8</f>
        <v>Information not available</v>
      </c>
      <c r="F13" s="126" t="str">
        <f>+'Full Database'!C8</f>
        <v>Best Sanitizers, Inc.</v>
      </c>
    </row>
    <row r="14" spans="1:6" ht="28.8" x14ac:dyDescent="0.3">
      <c r="A14" s="81" t="str">
        <f>'Full Database'!A9</f>
        <v>Anthium Dioxcide</v>
      </c>
      <c r="B14" s="82"/>
      <c r="C14" s="162"/>
      <c r="D14" s="83"/>
      <c r="E14" s="112" t="str">
        <f>'Full Database'!AB9</f>
        <v>Information not available</v>
      </c>
      <c r="F14" s="126" t="str">
        <f>+'Full Database'!C9</f>
        <v>International Dioxcide, Inc.</v>
      </c>
    </row>
    <row r="15" spans="1:6" ht="28.8" x14ac:dyDescent="0.3">
      <c r="A15" s="81" t="str">
        <f>'Full Database'!A10</f>
        <v>Antimicrobial Fruit and Vegetable Treatment</v>
      </c>
      <c r="B15" s="82"/>
      <c r="C15" s="162"/>
      <c r="D15" s="83"/>
      <c r="E15" s="112" t="str">
        <f>'Full Database'!AB10</f>
        <v>Ounces:  4, 64, 96
Gallons:  1, 2.5, 4</v>
      </c>
      <c r="F15" s="126" t="str">
        <f>+'Full Database'!C10</f>
        <v xml:space="preserve">Ecolab, Inc.  </v>
      </c>
    </row>
    <row r="16" spans="1:6" ht="28.8" x14ac:dyDescent="0.3">
      <c r="A16" s="81" t="str">
        <f>'Full Database'!A11</f>
        <v>Bacticide</v>
      </c>
      <c r="B16" s="82"/>
      <c r="C16" s="162"/>
      <c r="D16" s="83"/>
      <c r="E16" s="112" t="str">
        <f>'Full Database'!AB11</f>
        <v>Information not available</v>
      </c>
      <c r="F16" s="126" t="str">
        <f>+'Full Database'!C11</f>
        <v>Olin Chlor Alkali Products</v>
      </c>
    </row>
    <row r="17" spans="1:6" ht="28.8" x14ac:dyDescent="0.3">
      <c r="A17" s="81" t="str">
        <f>'Full Database'!A12</f>
        <v>BioSide HS 15%</v>
      </c>
      <c r="B17" s="82"/>
      <c r="C17" s="162"/>
      <c r="D17" s="83"/>
      <c r="E17" s="112" t="str">
        <f>'Full Database'!AB12</f>
        <v>Information not available</v>
      </c>
      <c r="F17" s="126" t="str">
        <f>+'Full Database'!C12</f>
        <v>Enviro Tech Chemical Services</v>
      </c>
    </row>
    <row r="18" spans="1:6" ht="28.8" x14ac:dyDescent="0.3">
      <c r="A18" s="81" t="str">
        <f>'Full Database'!A13</f>
        <v>Bromicide 4000</v>
      </c>
      <c r="B18" s="82"/>
      <c r="C18" s="162"/>
      <c r="D18" s="83"/>
      <c r="E18" s="112" t="str">
        <f>'Full Database'!AB13</f>
        <v>Information not available</v>
      </c>
      <c r="F18" s="126" t="str">
        <f>+'Full Database'!C13</f>
        <v>BWA Water Additives US LLC</v>
      </c>
    </row>
    <row r="19" spans="1:6" x14ac:dyDescent="0.3">
      <c r="A19" s="81" t="str">
        <f>'Full Database'!A14</f>
        <v>Bromide Plus</v>
      </c>
      <c r="B19" s="82"/>
      <c r="C19" s="162"/>
      <c r="D19" s="83"/>
      <c r="E19" s="112" t="str">
        <f>'Full Database'!AB14</f>
        <v>Information not available</v>
      </c>
      <c r="F19" s="126" t="str">
        <f>+'Full Database'!C14</f>
        <v>ICL-IP America, Inc</v>
      </c>
    </row>
    <row r="20" spans="1:6" ht="28.8" x14ac:dyDescent="0.3">
      <c r="A20" s="81" t="str">
        <f>'Full Database'!A15</f>
        <v>Busan 6040</v>
      </c>
      <c r="B20" s="82"/>
      <c r="C20" s="162"/>
      <c r="D20" s="83"/>
      <c r="E20" s="112" t="str">
        <f>'Full Database'!AB15</f>
        <v>Information not available</v>
      </c>
      <c r="F20" s="126" t="str">
        <f>+'Full Database'!C15</f>
        <v>Buckman Laboratories Inc</v>
      </c>
    </row>
    <row r="21" spans="1:6" ht="28.8" x14ac:dyDescent="0.3">
      <c r="A21" s="81" t="str">
        <f>'Full Database'!A16</f>
        <v>Carnebon 200</v>
      </c>
      <c r="B21" s="82"/>
      <c r="C21" s="162"/>
      <c r="D21" s="83"/>
      <c r="E21" s="112" t="str">
        <f>'Full Database'!AB16</f>
        <v>Information not available</v>
      </c>
      <c r="F21" s="126" t="str">
        <f>+'Full Database'!C16</f>
        <v>International Dioxcide, Inc</v>
      </c>
    </row>
    <row r="22" spans="1:6" x14ac:dyDescent="0.3">
      <c r="A22" s="81" t="str">
        <f>'Full Database'!A17</f>
        <v>CLB</v>
      </c>
      <c r="B22" s="82"/>
      <c r="C22" s="162"/>
      <c r="D22" s="83"/>
      <c r="E22" s="112" t="str">
        <f>'Full Database'!AB17</f>
        <v>Ounces: 16, 30, 64, 121</v>
      </c>
      <c r="F22" s="126" t="str">
        <f>+'Full Database'!C17</f>
        <v>The Clorox Company</v>
      </c>
    </row>
    <row r="23" spans="1:6" x14ac:dyDescent="0.3">
      <c r="A23" s="81" t="str">
        <f>'Full Database'!A18</f>
        <v>CLB I</v>
      </c>
      <c r="B23" s="82"/>
      <c r="C23" s="162"/>
      <c r="D23" s="83"/>
      <c r="E23" s="112" t="str">
        <f>'Full Database'!AB18</f>
        <v>Ounces: 16, 30, 64, 121</v>
      </c>
      <c r="F23" s="126" t="str">
        <f>+'Full Database'!C18</f>
        <v>The Clorox Company</v>
      </c>
    </row>
    <row r="24" spans="1:6" x14ac:dyDescent="0.3">
      <c r="A24" s="81" t="str">
        <f>'Full Database'!A19</f>
        <v>Di-Oxy Solv</v>
      </c>
      <c r="B24" s="82"/>
      <c r="C24" s="162"/>
      <c r="D24" s="83"/>
      <c r="E24" s="112" t="str">
        <f>'Full Database'!AB19</f>
        <v>Gallons:  2.5, 5, 29, 53, 250</v>
      </c>
      <c r="F24" s="126" t="str">
        <f>+'Full Database'!C19</f>
        <v>Flo-Tec, Inc.</v>
      </c>
    </row>
    <row r="25" spans="1:6" x14ac:dyDescent="0.3">
      <c r="A25" s="81" t="str">
        <f>'Full Database'!A20</f>
        <v>Dixichlor Lite</v>
      </c>
      <c r="B25" s="82"/>
      <c r="C25" s="162"/>
      <c r="D25" s="83"/>
      <c r="E25" s="112" t="str">
        <f>'Full Database'!AB20</f>
        <v>Information not available</v>
      </c>
      <c r="F25" s="126" t="str">
        <f>+'Full Database'!C20</f>
        <v xml:space="preserve">DPC Industries, Inc. </v>
      </c>
    </row>
    <row r="26" spans="1:6" ht="43.2" x14ac:dyDescent="0.3">
      <c r="A26" s="81" t="str">
        <f>'Full Database'!A21</f>
        <v>ECR Calcium Hypochlorite AST (Aquafit)</v>
      </c>
      <c r="B26" s="82"/>
      <c r="C26" s="162"/>
      <c r="D26" s="83"/>
      <c r="E26" s="112" t="str">
        <f>'Full Database'!AB21</f>
        <v>Pounds:  55</v>
      </c>
      <c r="F26" s="126" t="str">
        <f>+'Full Database'!C21</f>
        <v>Environmental Compliance Resources LLC</v>
      </c>
    </row>
    <row r="27" spans="1:6" ht="43.2" x14ac:dyDescent="0.3">
      <c r="A27" s="81" t="str">
        <f>'Full Database'!A22</f>
        <v xml:space="preserve">ECR Calcium Hypochlorite granules </v>
      </c>
      <c r="B27" s="82"/>
      <c r="C27" s="162"/>
      <c r="D27" s="83"/>
      <c r="E27" s="112" t="str">
        <f>'Full Database'!AB22</f>
        <v>Pounds:  55, 100</v>
      </c>
      <c r="F27" s="126" t="str">
        <f>+'Full Database'!C22</f>
        <v>Environmental Compliance Resources LLC</v>
      </c>
    </row>
    <row r="28" spans="1:6" ht="43.2" x14ac:dyDescent="0.3">
      <c r="A28" s="81" t="str">
        <f>'Full Database'!A23</f>
        <v>ECR Calcium Hypochlorite T</v>
      </c>
      <c r="B28" s="82"/>
      <c r="C28" s="162"/>
      <c r="D28" s="83"/>
      <c r="E28" s="112" t="str">
        <f>'Full Database'!AB23</f>
        <v>Pounds:  55</v>
      </c>
      <c r="F28" s="126" t="str">
        <f>+'Full Database'!C23</f>
        <v>Environmental Compliance Resources LLC</v>
      </c>
    </row>
    <row r="29" spans="1:6" ht="43.2" x14ac:dyDescent="0.3">
      <c r="A29" s="81" t="str">
        <f>'Full Database'!A24</f>
        <v>Freshgard 72</v>
      </c>
      <c r="B29" s="82"/>
      <c r="C29" s="162"/>
      <c r="D29" s="83"/>
      <c r="E29" s="112" t="str">
        <f>'Full Database'!AB24</f>
        <v>Gallons:  53, 330</v>
      </c>
      <c r="F29" s="126" t="str">
        <f>+'Full Database'!C24</f>
        <v>John Bean Technologies Corporation</v>
      </c>
    </row>
    <row r="30" spans="1:6" ht="28.8" x14ac:dyDescent="0.3">
      <c r="A30" s="81" t="str">
        <f>'Full Database'!A25</f>
        <v xml:space="preserve">HTH Dry Chlorinator Tablets for Swimming Pools </v>
      </c>
      <c r="B30" s="82"/>
      <c r="C30" s="162"/>
      <c r="D30" s="83"/>
      <c r="E30" s="112" t="str">
        <f>'Full Database'!AB25</f>
        <v>Information not available</v>
      </c>
      <c r="F30" s="126" t="str">
        <f>+'Full Database'!C25</f>
        <v xml:space="preserve">Arch Chemicals, Inc. </v>
      </c>
    </row>
    <row r="31" spans="1:6" x14ac:dyDescent="0.3">
      <c r="A31" s="81" t="str">
        <f>'Full Database'!A26</f>
        <v>Hypo 150</v>
      </c>
      <c r="B31" s="82"/>
      <c r="C31" s="162"/>
      <c r="D31" s="83"/>
      <c r="E31" s="112" t="str">
        <f>'Full Database'!AB26</f>
        <v>Information not available</v>
      </c>
      <c r="F31" s="126" t="str">
        <f>+'Full Database'!C26</f>
        <v>Rowell Chemical Corp.</v>
      </c>
    </row>
    <row r="32" spans="1:6" x14ac:dyDescent="0.3">
      <c r="A32" s="81" t="str">
        <f>'Full Database'!A27</f>
        <v>Induclor Calcium Hypochlorite Granules</v>
      </c>
      <c r="B32" s="82"/>
      <c r="C32" s="162"/>
      <c r="D32" s="83"/>
      <c r="E32" s="112" t="str">
        <f>'Full Database'!AB27</f>
        <v>Information not available</v>
      </c>
      <c r="F32" s="126" t="str">
        <f>+'Full Database'!C27</f>
        <v>Axiall, LLC</v>
      </c>
    </row>
    <row r="33" spans="1:6" x14ac:dyDescent="0.3">
      <c r="A33" s="81" t="str">
        <f>'Full Database'!A28</f>
        <v>Liquichlor 12.5% Solution</v>
      </c>
      <c r="B33" s="82"/>
      <c r="C33" s="162"/>
      <c r="D33" s="83"/>
      <c r="E33" s="112" t="str">
        <f>'Full Database'!AB28</f>
        <v>Information not available</v>
      </c>
      <c r="F33" s="126" t="str">
        <f>+'Full Database'!C28</f>
        <v>Univar USA Inc.</v>
      </c>
    </row>
    <row r="34" spans="1:6" x14ac:dyDescent="0.3">
      <c r="A34" s="81" t="str">
        <f>'Full Database'!A29</f>
        <v>Lonza Formulation S-21F</v>
      </c>
      <c r="B34" s="82"/>
      <c r="C34" s="162"/>
      <c r="D34" s="83"/>
      <c r="E34" s="112" t="str">
        <f>'Full Database'!AB29</f>
        <v>Information not available</v>
      </c>
      <c r="F34" s="126" t="str">
        <f>+'Full Database'!C29</f>
        <v>Lonza Inc.</v>
      </c>
    </row>
    <row r="35" spans="1:6" ht="28.8" x14ac:dyDescent="0.3">
      <c r="A35" s="81" t="str">
        <f>'Full Database'!A30</f>
        <v>Maguard 5626</v>
      </c>
      <c r="B35" s="82"/>
      <c r="C35" s="162"/>
      <c r="D35" s="83"/>
      <c r="E35" s="112" t="str">
        <f>'Full Database'!AB30</f>
        <v>Information not available</v>
      </c>
      <c r="F35" s="126" t="str">
        <f>+'Full Database'!C30</f>
        <v>Mason Chemical Company</v>
      </c>
    </row>
    <row r="36" spans="1:6" ht="28.8" x14ac:dyDescent="0.3">
      <c r="A36" s="81" t="str">
        <f>'Full Database'!A31</f>
        <v>Olin Chlorine</v>
      </c>
      <c r="B36" s="82"/>
      <c r="C36" s="162"/>
      <c r="D36" s="83"/>
      <c r="E36" s="112" t="str">
        <f>'Full Database'!AB31</f>
        <v>Information not available</v>
      </c>
      <c r="F36" s="126" t="str">
        <f>+'Full Database'!C31</f>
        <v>Delta Analytical Corporation</v>
      </c>
    </row>
    <row r="37" spans="1:6" ht="28.8" x14ac:dyDescent="0.3">
      <c r="A37" s="81" t="str">
        <f>'Full Database'!A32</f>
        <v>Oxidate Broad Spectrum Bactericide/Fungicide</v>
      </c>
      <c r="B37" s="82"/>
      <c r="C37" s="162"/>
      <c r="D37" s="83"/>
      <c r="E37" s="112" t="str">
        <f>'Full Database'!AB32</f>
        <v>Information not available</v>
      </c>
      <c r="F37" s="126" t="str">
        <f>+'Full Database'!C32</f>
        <v>Biosafe Systems</v>
      </c>
    </row>
    <row r="38" spans="1:6" ht="28.8" x14ac:dyDescent="0.3">
      <c r="A38" s="81" t="str">
        <f>'Full Database'!A33</f>
        <v>Oxine</v>
      </c>
      <c r="B38" s="82"/>
      <c r="C38" s="162"/>
      <c r="D38" s="83"/>
      <c r="E38" s="112" t="str">
        <f>'Full Database'!AB33</f>
        <v>Ounces:  3.25, 16, 32
Gallons:  1, 5, 15, 30, 55, 330</v>
      </c>
      <c r="F38" s="126" t="str">
        <f>+'Full Database'!C33</f>
        <v>Bio-Cide International, Inc</v>
      </c>
    </row>
    <row r="39" spans="1:6" x14ac:dyDescent="0.3">
      <c r="A39" s="81" t="str">
        <f>'Full Database'!A34</f>
        <v>Oxonia Active</v>
      </c>
      <c r="B39" s="82"/>
      <c r="C39" s="162"/>
      <c r="D39" s="83"/>
      <c r="E39" s="112" t="str">
        <f>'Full Database'!AB34</f>
        <v>Information not available</v>
      </c>
      <c r="F39" s="126" t="str">
        <f>+'Full Database'!C34</f>
        <v>Ecolab, Inc</v>
      </c>
    </row>
    <row r="40" spans="1:6" x14ac:dyDescent="0.3">
      <c r="A40" s="81" t="str">
        <f>'Full Database'!A35</f>
        <v>Pac-chlor 12.5%</v>
      </c>
      <c r="B40" s="82"/>
      <c r="C40" s="162"/>
      <c r="D40" s="83"/>
      <c r="E40" s="112" t="str">
        <f>'Full Database'!AB35</f>
        <v>Information not available</v>
      </c>
      <c r="F40" s="126" t="str">
        <f>+'Full Database'!C35</f>
        <v>Pace International LLC</v>
      </c>
    </row>
    <row r="41" spans="1:6" x14ac:dyDescent="0.3">
      <c r="A41" s="81" t="str">
        <f>'Full Database'!A36</f>
        <v>Peraclean 15</v>
      </c>
      <c r="B41" s="82"/>
      <c r="C41" s="162"/>
      <c r="D41" s="83"/>
      <c r="E41" s="112" t="str">
        <f>'Full Database'!AB36</f>
        <v>Information not available</v>
      </c>
      <c r="F41" s="126" t="str">
        <f>+'Full Database'!C36</f>
        <v xml:space="preserve">Evonik Corporation </v>
      </c>
    </row>
    <row r="42" spans="1:6" ht="28.8" x14ac:dyDescent="0.3">
      <c r="A42" s="81" t="str">
        <f>'Full Database'!A37</f>
        <v>Peraclean 5</v>
      </c>
      <c r="B42" s="82"/>
      <c r="C42" s="162"/>
      <c r="D42" s="83"/>
      <c r="E42" s="112" t="str">
        <f>'Full Database'!AB37</f>
        <v>Information not available</v>
      </c>
      <c r="F42" s="126" t="str">
        <f>+'Full Database'!C37</f>
        <v xml:space="preserve">Evonik Corporation
 </v>
      </c>
    </row>
    <row r="43" spans="1:6" ht="28.8" x14ac:dyDescent="0.3">
      <c r="A43" s="81" t="str">
        <f>'Full Database'!A38</f>
        <v>Perasan A</v>
      </c>
      <c r="B43" s="82"/>
      <c r="C43" s="162"/>
      <c r="D43" s="83"/>
      <c r="E43" s="112" t="str">
        <f>'Full Database'!AB38</f>
        <v>Information not available</v>
      </c>
      <c r="F43" s="126" t="str">
        <f>+'Full Database'!C38</f>
        <v>Enviro Tech Chemical Services</v>
      </c>
    </row>
    <row r="44" spans="1:6" ht="28.8" x14ac:dyDescent="0.3">
      <c r="A44" s="81" t="str">
        <f>'Full Database'!A39</f>
        <v>Perasan C-5</v>
      </c>
      <c r="B44" s="82"/>
      <c r="C44" s="162"/>
      <c r="D44" s="83"/>
      <c r="E44" s="112" t="str">
        <f>'Full Database'!AB39</f>
        <v>Information not available</v>
      </c>
      <c r="F44" s="126" t="str">
        <f>+'Full Database'!C39</f>
        <v>Enviro Tech Chemical Services</v>
      </c>
    </row>
    <row r="45" spans="1:6" ht="28.8" x14ac:dyDescent="0.3">
      <c r="A45" s="81" t="str">
        <f>'Full Database'!A40</f>
        <v>Perasan OG</v>
      </c>
      <c r="B45" s="82"/>
      <c r="C45" s="162"/>
      <c r="D45" s="83"/>
      <c r="E45" s="112" t="str">
        <f>'Full Database'!AB40</f>
        <v>Information not available</v>
      </c>
      <c r="F45" s="126" t="str">
        <f>+'Full Database'!C40</f>
        <v>Enviro Tech Chemical Services</v>
      </c>
    </row>
    <row r="46" spans="1:6" x14ac:dyDescent="0.3">
      <c r="A46" s="81" t="str">
        <f>'Full Database'!A41</f>
        <v>PerOx Extreme</v>
      </c>
      <c r="B46" s="82"/>
      <c r="C46" s="162"/>
      <c r="D46" s="83"/>
      <c r="E46" s="112" t="str">
        <f>'Full Database'!AB41</f>
        <v>Information not available</v>
      </c>
      <c r="F46" s="126" t="str">
        <f>+'Full Database'!C41</f>
        <v>SRS International Corp.</v>
      </c>
    </row>
    <row r="47" spans="1:6" x14ac:dyDescent="0.3">
      <c r="A47" s="81" t="str">
        <f>'Full Database'!A42</f>
        <v>PPG 70 CAL Hypo Granules</v>
      </c>
      <c r="B47" s="82"/>
      <c r="C47" s="162"/>
      <c r="D47" s="83"/>
      <c r="E47" s="112" t="str">
        <f>'Full Database'!AB42</f>
        <v>Information not available</v>
      </c>
      <c r="F47" s="126" t="str">
        <f>+'Full Database'!C42</f>
        <v xml:space="preserve">Axiall, LLC </v>
      </c>
    </row>
    <row r="48" spans="1:6" x14ac:dyDescent="0.3">
      <c r="A48" s="81" t="str">
        <f>'Full Database'!A43</f>
        <v xml:space="preserve">Pro-san L </v>
      </c>
      <c r="B48" s="82"/>
      <c r="C48" s="162"/>
      <c r="D48" s="83"/>
      <c r="E48" s="112" t="str">
        <f>'Full Database'!AB43</f>
        <v>Information not available</v>
      </c>
      <c r="F48" s="126" t="str">
        <f>+'Full Database'!C43</f>
        <v>Microcide, Inc.</v>
      </c>
    </row>
    <row r="49" spans="1:6" x14ac:dyDescent="0.3">
      <c r="A49" s="81" t="str">
        <f>'Full Database'!A44</f>
        <v>Puma</v>
      </c>
      <c r="B49" s="82"/>
      <c r="C49" s="162"/>
      <c r="D49" s="83"/>
      <c r="E49" s="112" t="str">
        <f>'Full Database'!AB44</f>
        <v>Information not available</v>
      </c>
      <c r="F49" s="126" t="str">
        <f>+'Full Database'!C44</f>
        <v>The Clorox Co.</v>
      </c>
    </row>
    <row r="50" spans="1:6" x14ac:dyDescent="0.3">
      <c r="A50" s="81" t="str">
        <f>'Full Database'!A45</f>
        <v>Pure Bright Germicidal Ultra Bleach</v>
      </c>
      <c r="B50" s="82"/>
      <c r="C50" s="162"/>
      <c r="D50" s="83"/>
      <c r="E50" s="112" t="str">
        <f>'Full Database'!AB45</f>
        <v>Information not available</v>
      </c>
      <c r="F50" s="126" t="str">
        <f>+'Full Database'!C45</f>
        <v xml:space="preserve">KIK International, Inc. </v>
      </c>
    </row>
    <row r="51" spans="1:6" ht="28.8" x14ac:dyDescent="0.3">
      <c r="A51" s="81" t="str">
        <f>'Full Database'!A46</f>
        <v>Re-Ox</v>
      </c>
      <c r="B51" s="82"/>
      <c r="C51" s="162"/>
      <c r="D51" s="83"/>
      <c r="E51" s="112" t="str">
        <f>'Full Database'!AB46</f>
        <v>Gallons:  1, 5, 15, 30, 55, 275, 300, 330, 5000</v>
      </c>
      <c r="F51" s="126" t="str">
        <f>+'Full Database'!C46</f>
        <v>Blue Earth Labs, LLC</v>
      </c>
    </row>
    <row r="52" spans="1:6" x14ac:dyDescent="0.3">
      <c r="A52" s="81" t="str">
        <f>'Full Database'!A47</f>
        <v>Sanidate 12.0</v>
      </c>
      <c r="B52" s="82"/>
      <c r="C52" s="162"/>
      <c r="D52" s="83"/>
      <c r="E52" s="112" t="str">
        <f>'Full Database'!AB47</f>
        <v>Gallons:  5, 30, 55, 275, 330</v>
      </c>
      <c r="F52" s="126" t="str">
        <f>+'Full Database'!C47</f>
        <v>Biosafe Systems</v>
      </c>
    </row>
    <row r="53" spans="1:6" x14ac:dyDescent="0.3">
      <c r="A53" s="81" t="str">
        <f>'Full Database'!A48</f>
        <v>SaniDate 15.0</v>
      </c>
      <c r="B53" s="82"/>
      <c r="C53" s="162"/>
      <c r="D53" s="83"/>
      <c r="E53" s="112" t="str">
        <f>'Full Database'!AB48</f>
        <v>Gallons:  2.5, 5, 30, 55, 275, 330</v>
      </c>
      <c r="F53" s="126" t="str">
        <f>+'Full Database'!C48</f>
        <v>Biosafe Systems</v>
      </c>
    </row>
    <row r="54" spans="1:6" x14ac:dyDescent="0.3">
      <c r="A54" s="81" t="str">
        <f>'Full Database'!A49</f>
        <v>Sanidate 5.0</v>
      </c>
      <c r="B54" s="82"/>
      <c r="C54" s="162"/>
      <c r="D54" s="83"/>
      <c r="E54" s="112" t="str">
        <f>'Full Database'!AB49</f>
        <v>Gallons:  2.5, 5, 30, 55, 275</v>
      </c>
      <c r="F54" s="126" t="str">
        <f>+'Full Database'!C49</f>
        <v>Biosafe Systems</v>
      </c>
    </row>
    <row r="55" spans="1:6" ht="43.2" x14ac:dyDescent="0.3">
      <c r="A55" s="81" t="str">
        <f>'Full Database'!A50</f>
        <v xml:space="preserve">Sanidate Ready to Use </v>
      </c>
      <c r="B55" s="82"/>
      <c r="C55" s="162"/>
      <c r="D55" s="83"/>
      <c r="E55" s="112" t="str">
        <f>'Full Database'!AB50</f>
        <v>Ounces:  32
Liters:  2
Gallons:  1, 5</v>
      </c>
      <c r="F55" s="126" t="str">
        <f>+'Full Database'!C50</f>
        <v>BioSafe Systems, LLC</v>
      </c>
    </row>
    <row r="56" spans="1:6" ht="28.8" x14ac:dyDescent="0.3">
      <c r="A56" s="81" t="str">
        <f>'Full Database'!A51</f>
        <v>Selectrocide 2L500</v>
      </c>
      <c r="B56" s="82"/>
      <c r="C56" s="162"/>
      <c r="D56" s="83"/>
      <c r="E56" s="112" t="str">
        <f>'Full Database'!AB51</f>
        <v>Information not available</v>
      </c>
      <c r="F56" s="126" t="str">
        <f>+'Full Database'!C51</f>
        <v>Selective Micro Technologies, LLC</v>
      </c>
    </row>
    <row r="57" spans="1:6" ht="28.8" x14ac:dyDescent="0.3">
      <c r="A57" s="81" t="str">
        <f>'Full Database'!A52</f>
        <v>Selectrocide 5G</v>
      </c>
      <c r="B57" s="82"/>
      <c r="C57" s="162"/>
      <c r="D57" s="83"/>
      <c r="E57" s="112" t="str">
        <f>'Full Database'!AB52</f>
        <v>Information not available</v>
      </c>
      <c r="F57" s="126" t="str">
        <f>+'Full Database'!C52</f>
        <v>Selective Micro Technologies, LLC</v>
      </c>
    </row>
    <row r="58" spans="1:6" ht="28.8" x14ac:dyDescent="0.3">
      <c r="A58" s="81" t="str">
        <f>'Full Database'!A53</f>
        <v>Sno-Glo Bleach</v>
      </c>
      <c r="B58" s="82"/>
      <c r="C58" s="162"/>
      <c r="D58" s="83"/>
      <c r="E58" s="112" t="str">
        <f>'Full Database'!AB53</f>
        <v>Information not available</v>
      </c>
      <c r="F58" s="126" t="str">
        <f>+'Full Database'!C53</f>
        <v>Brenntag Mid-South, Inc.</v>
      </c>
    </row>
    <row r="59" spans="1:6" x14ac:dyDescent="0.3">
      <c r="A59" s="81" t="str">
        <f>'Full Database'!A54</f>
        <v>Sodium Hypochlorite 12.5%</v>
      </c>
      <c r="B59" s="82"/>
      <c r="C59" s="162"/>
      <c r="D59" s="83"/>
      <c r="E59" s="112" t="str">
        <f>'Full Database'!AB54</f>
        <v>Information not available</v>
      </c>
      <c r="F59" s="126" t="str">
        <f>+'Full Database'!C54</f>
        <v>Hydrite Chemical Co.</v>
      </c>
    </row>
    <row r="60" spans="1:6" ht="28.8" x14ac:dyDescent="0.3">
      <c r="A60" s="81" t="str">
        <f>'Full Database'!A55</f>
        <v>Sodium Hypochlorite 12.5%</v>
      </c>
      <c r="B60" s="82"/>
      <c r="C60" s="162"/>
      <c r="D60" s="83"/>
      <c r="E60" s="112" t="str">
        <f>'Full Database'!AB55</f>
        <v>Information not available</v>
      </c>
      <c r="F60" s="126" t="str">
        <f>+'Full Database'!C55</f>
        <v>Alexander Chemical Corporation</v>
      </c>
    </row>
    <row r="61" spans="1:6" ht="28.8" x14ac:dyDescent="0.3">
      <c r="A61" s="81" t="str">
        <f>'Full Database'!A56</f>
        <v>Sodium Hypochlorite Solution</v>
      </c>
      <c r="B61" s="82"/>
      <c r="C61" s="162"/>
      <c r="D61" s="83"/>
      <c r="E61" s="112" t="str">
        <f>'Full Database'!AB56</f>
        <v>Information not available</v>
      </c>
      <c r="F61" s="126" t="str">
        <f>+'Full Database'!C56</f>
        <v xml:space="preserve">K.A. Steel Chemicals, Inc. </v>
      </c>
    </row>
    <row r="62" spans="1:6" ht="28.8" x14ac:dyDescent="0.3">
      <c r="A62" s="81" t="str">
        <f>'Full Database'!A57</f>
        <v>Sodium Hypochlorite Solution 10%</v>
      </c>
      <c r="B62" s="82"/>
      <c r="C62" s="162"/>
      <c r="D62" s="83"/>
      <c r="E62" s="112" t="str">
        <f>'Full Database'!AB57</f>
        <v>Information not available</v>
      </c>
      <c r="F62" s="126" t="str">
        <f>+'Full Database'!C57</f>
        <v xml:space="preserve">K.A. Steel Chemicals, Inc. </v>
      </c>
    </row>
    <row r="63" spans="1:6" x14ac:dyDescent="0.3">
      <c r="A63" s="81" t="str">
        <f>'Full Database'!A58</f>
        <v>Ster-Bac</v>
      </c>
      <c r="B63" s="82"/>
      <c r="C63" s="162"/>
      <c r="D63" s="83"/>
      <c r="E63" s="112" t="str">
        <f>'Full Database'!AB58</f>
        <v>Gallons: 1, 2.5, 5, 55, 350</v>
      </c>
      <c r="F63" s="126" t="str">
        <f>+'Full Database'!C58</f>
        <v>Ecolab</v>
      </c>
    </row>
    <row r="64" spans="1:6" x14ac:dyDescent="0.3">
      <c r="A64" s="81" t="str">
        <f>'Full Database'!A59</f>
        <v>StorOx 2.0</v>
      </c>
      <c r="B64" s="82"/>
      <c r="C64" s="162"/>
      <c r="D64" s="83"/>
      <c r="E64" s="112" t="str">
        <f>'Full Database'!AB59</f>
        <v>Gallons:  2.5, 5, 30, 55, 275</v>
      </c>
      <c r="F64" s="126" t="str">
        <f>+'Full Database'!C59</f>
        <v>Biosafe Systems</v>
      </c>
    </row>
    <row r="65" spans="1:6" ht="28.8" x14ac:dyDescent="0.3">
      <c r="A65" s="81" t="str">
        <f>'Full Database'!A60</f>
        <v>Surchlor</v>
      </c>
      <c r="B65" s="82"/>
      <c r="C65" s="162"/>
      <c r="D65" s="83"/>
      <c r="E65" s="112" t="str">
        <f>'Full Database'!AB60</f>
        <v>Information not available</v>
      </c>
      <c r="F65" s="126" t="str">
        <f>+'Full Database'!C60</f>
        <v>Surpass Chemical Company, Inc.</v>
      </c>
    </row>
    <row r="66" spans="1:6" x14ac:dyDescent="0.3">
      <c r="A66" s="81" t="str">
        <f>'Full Database'!A61</f>
        <v>Synergex</v>
      </c>
      <c r="B66" s="82"/>
      <c r="C66" s="162"/>
      <c r="D66" s="83"/>
      <c r="E66" s="112" t="str">
        <f>'Full Database'!AB61</f>
        <v>Information not available</v>
      </c>
      <c r="F66" s="126" t="str">
        <f>+'Full Database'!C61</f>
        <v>Ecolab, Inc.</v>
      </c>
    </row>
    <row r="67" spans="1:6" x14ac:dyDescent="0.3">
      <c r="A67" s="81" t="str">
        <f>'Full Database'!A62</f>
        <v>Tsunami 100</v>
      </c>
      <c r="B67" s="82"/>
      <c r="C67" s="162"/>
      <c r="D67" s="83"/>
      <c r="E67" s="112" t="str">
        <f>'Full Database'!AB62</f>
        <v>Gallons:  4, 50, 300</v>
      </c>
      <c r="F67" s="126" t="str">
        <f>+'Full Database'!C62</f>
        <v xml:space="preserve">Ecolab </v>
      </c>
    </row>
    <row r="68" spans="1:6" x14ac:dyDescent="0.3">
      <c r="A68" s="81" t="str">
        <f>'Full Database'!A63</f>
        <v>Ultra Clorox Brand Regular Bleach</v>
      </c>
      <c r="B68" s="82"/>
      <c r="C68" s="162"/>
      <c r="D68" s="83"/>
      <c r="E68" s="112" t="str">
        <f>'Full Database'!AB63</f>
        <v>N/A</v>
      </c>
      <c r="F68" s="126" t="str">
        <f>+'Full Database'!C63</f>
        <v>The Clorox Co.</v>
      </c>
    </row>
    <row r="69" spans="1:6" ht="43.2" x14ac:dyDescent="0.3">
      <c r="A69" s="81" t="str">
        <f>'Full Database'!A64</f>
        <v>Vertex Concentrate</v>
      </c>
      <c r="B69" s="82"/>
      <c r="C69" s="162"/>
      <c r="D69" s="83"/>
      <c r="E69" s="112" t="str">
        <f>'Full Database'!AB64</f>
        <v>Gallons:  3/4, 1, 2.5, 3, 4, 5, 7, 15, 30, 50, 55, 220, 250, 300, 320, 330 gallons</v>
      </c>
      <c r="F69" s="126" t="str">
        <f>+'Full Database'!C64</f>
        <v xml:space="preserve">Vertex 
Chemical 
Corporation </v>
      </c>
    </row>
    <row r="70" spans="1:6" ht="28.8" x14ac:dyDescent="0.3">
      <c r="A70" s="81" t="str">
        <f>'Full Database'!A65</f>
        <v>Vertex CSS-12</v>
      </c>
      <c r="B70" s="82"/>
      <c r="C70" s="162"/>
      <c r="D70" s="83"/>
      <c r="E70" s="112" t="str">
        <f>'Full Database'!AB65</f>
        <v>Gallons:  3/4, 1, 2.5, 3, 4, 5, 15, 30, 50, 55, 220, 250, 275, 300, 320, 330</v>
      </c>
      <c r="F70" s="126" t="str">
        <f>+'Full Database'!C65</f>
        <v>Vertex Chemical Corporation</v>
      </c>
    </row>
    <row r="71" spans="1:6" ht="43.2" x14ac:dyDescent="0.3">
      <c r="A71" s="279" t="str">
        <f>'Full Database'!A66</f>
        <v>Vertex CSS-5</v>
      </c>
      <c r="B71" s="82"/>
      <c r="C71" s="162"/>
      <c r="D71" s="83"/>
      <c r="E71" s="280" t="str">
        <f>'Full Database'!AB66</f>
        <v>Ounces:  32, 48, 64, 96
Gallons: 1, 2.5, 5, 15, 30, 55, 220, 275, 330 gallons</v>
      </c>
      <c r="F71" s="281" t="str">
        <f>+'Full Database'!C66</f>
        <v>Vertex Chemical Corporation</v>
      </c>
    </row>
    <row r="72" spans="1:6" ht="28.8" x14ac:dyDescent="0.3">
      <c r="A72" s="279" t="str">
        <f>'Full Database'!A67</f>
        <v>Victory</v>
      </c>
      <c r="B72" s="82"/>
      <c r="C72" s="162"/>
      <c r="D72" s="83"/>
      <c r="E72" s="280" t="str">
        <f>'Full Database'!AB67</f>
        <v>Ounces:  58, 96
Gallons:  55, 300 (tote)</v>
      </c>
      <c r="F72" s="281" t="str">
        <f>+'Full Database'!C67</f>
        <v>Ecolab, Inc.</v>
      </c>
    </row>
    <row r="73" spans="1:6" x14ac:dyDescent="0.3">
      <c r="A73" s="279" t="str">
        <f>'Full Database'!A68</f>
        <v>VigorOx SP-15</v>
      </c>
      <c r="B73" s="82"/>
      <c r="C73" s="162"/>
      <c r="D73" s="83"/>
      <c r="E73" s="280" t="str">
        <f>'Full Database'!AB68</f>
        <v>Gallons: 55</v>
      </c>
      <c r="F73" s="281" t="str">
        <f>+'Full Database'!C68</f>
        <v>PeroxyChem, LLC</v>
      </c>
    </row>
    <row r="74" spans="1:6" x14ac:dyDescent="0.3">
      <c r="A74" s="279" t="str">
        <f>'Full Database'!A69</f>
        <v>XY-12 Liquid Sanitizer</v>
      </c>
      <c r="B74" s="82"/>
      <c r="C74" s="162"/>
      <c r="D74" s="83"/>
      <c r="E74" s="280" t="str">
        <f>'Full Database'!AB69</f>
        <v>Gallons: 1, 5, 55, 300</v>
      </c>
      <c r="F74" s="281" t="str">
        <f>+'Full Database'!C69</f>
        <v>Ecolab, Inc.</v>
      </c>
    </row>
    <row r="75" spans="1:6" ht="29.4" thickBot="1" x14ac:dyDescent="0.35">
      <c r="A75" s="84" t="str">
        <f>'Full Database'!A70</f>
        <v xml:space="preserve">Zep FS Formula 4665 </v>
      </c>
      <c r="B75" s="85"/>
      <c r="C75" s="163"/>
      <c r="D75" s="86"/>
      <c r="E75" s="124" t="str">
        <f>'Full Database'!AB70</f>
        <v>Gallons:  1, 5, 20, 55</v>
      </c>
      <c r="F75" s="127" t="str">
        <f>+'Full Database'!C70</f>
        <v>Zep Commercial Sales &amp; Service</v>
      </c>
    </row>
  </sheetData>
  <sheetProtection algorithmName="SHA-512" hashValue="Kgy3TmD1nc6H0+G7NvY/qtXta/y+01CWf2Qpo5h47f3Vi3S5GNTxo3nKxUqZLVqn74rgnK1aKW9uOf8B3I/uTQ==" saltValue="QW4/iw9PETu/SQPFwCWv8Q==" spinCount="100000" sheet="1" objects="1" scenarios="1" selectLockedCells="1" sort="0" autoFilter="0"/>
  <autoFilter ref="A8:F8"/>
  <mergeCells count="2">
    <mergeCell ref="E7:F7"/>
    <mergeCell ref="A2:A6"/>
  </mergeCells>
  <hyperlinks>
    <hyperlink ref="C8" location="'Active ingredients'!C8" display="Active Ingredients"/>
    <hyperlink ref="B8" location="'Front page'!A8" display="Main Page"/>
    <hyperlink ref="D8" location="'Label info (alt)'!D8" display="Label Information"/>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E71"/>
  <sheetViews>
    <sheetView zoomScale="80" zoomScaleNormal="80" workbookViewId="0">
      <pane xSplit="2" ySplit="3" topLeftCell="H4" activePane="bottomRight" state="frozen"/>
      <selection activeCell="L6" sqref="L6"/>
      <selection pane="topRight" activeCell="L6" sqref="L6"/>
      <selection pane="bottomLeft" activeCell="L6" sqref="L6"/>
      <selection pane="bottomRight" activeCell="U6" sqref="U6"/>
    </sheetView>
  </sheetViews>
  <sheetFormatPr defaultRowHeight="14.4" x14ac:dyDescent="0.3"/>
  <cols>
    <col min="1" max="1" width="16.88671875" customWidth="1"/>
    <col min="2" max="2" width="41.33203125" style="2" bestFit="1" customWidth="1"/>
    <col min="3" max="3" width="22.5546875" style="16" customWidth="1"/>
    <col min="4" max="4" width="29.5546875" style="16" bestFit="1" customWidth="1"/>
    <col min="5" max="5" width="18.33203125" style="2" customWidth="1"/>
    <col min="6" max="6" width="10.6640625" style="3" customWidth="1"/>
    <col min="7" max="7" width="16.6640625" style="2" customWidth="1"/>
    <col min="8" max="8" width="10.6640625" style="3" customWidth="1"/>
    <col min="9" max="9" width="16.6640625" style="2" customWidth="1"/>
    <col min="10" max="10" width="10.6640625" style="3" customWidth="1"/>
    <col min="11" max="11" width="16.6640625" style="2" customWidth="1"/>
    <col min="12" max="12" width="10.6640625" style="3" customWidth="1"/>
    <col min="13" max="13" width="11" customWidth="1"/>
    <col min="14" max="14" width="13.6640625" customWidth="1"/>
    <col min="15" max="15" width="11.33203125" customWidth="1"/>
    <col min="16" max="16" width="9.88671875" customWidth="1"/>
    <col min="17" max="17" width="10.6640625" customWidth="1"/>
    <col min="18" max="18" width="10.44140625" customWidth="1"/>
    <col min="19" max="19" width="17.88671875" bestFit="1" customWidth="1"/>
    <col min="20" max="20" width="20.33203125" customWidth="1"/>
    <col min="21" max="21" width="16" customWidth="1"/>
    <col min="22" max="22" width="41" customWidth="1"/>
    <col min="23" max="25" width="14.6640625" customWidth="1"/>
    <col min="26" max="26" width="12.109375" customWidth="1"/>
    <col min="27" max="27" width="20.33203125" customWidth="1"/>
    <col min="28" max="28" width="20.33203125" style="16" customWidth="1"/>
    <col min="29" max="29" width="20.33203125" customWidth="1"/>
    <col min="30" max="30" width="40.6640625" style="43" customWidth="1"/>
    <col min="31" max="34" width="24.88671875" customWidth="1"/>
    <col min="35" max="35" width="14.6640625" customWidth="1"/>
    <col min="36" max="36" width="13.44140625" bestFit="1" customWidth="1"/>
    <col min="37" max="37" width="28.88671875" bestFit="1" customWidth="1"/>
    <col min="38" max="38" width="14.88671875" customWidth="1"/>
    <col min="40" max="40" width="20.88671875" customWidth="1"/>
    <col min="41" max="41" width="13.5546875" customWidth="1"/>
    <col min="42" max="42" width="13.5546875" bestFit="1" customWidth="1"/>
    <col min="43" max="43" width="13.44140625" bestFit="1" customWidth="1"/>
    <col min="44" max="44" width="16.109375" bestFit="1" customWidth="1"/>
  </cols>
  <sheetData>
    <row r="1" spans="1:30" ht="15" thickBot="1" x14ac:dyDescent="0.35">
      <c r="A1" t="s">
        <v>253</v>
      </c>
      <c r="B1" s="45">
        <v>43349</v>
      </c>
      <c r="C1"/>
      <c r="D1"/>
    </row>
    <row r="2" spans="1:30" ht="15.75" customHeight="1" thickBot="1" x14ac:dyDescent="0.35">
      <c r="D2" s="416" t="s">
        <v>27</v>
      </c>
      <c r="E2" s="416"/>
      <c r="F2" s="416"/>
      <c r="G2" s="416"/>
      <c r="H2" s="416"/>
      <c r="I2" s="416"/>
      <c r="J2" s="416"/>
      <c r="K2" s="416"/>
      <c r="L2" s="416"/>
      <c r="M2" s="407" t="s">
        <v>28</v>
      </c>
      <c r="N2" s="408"/>
      <c r="O2" s="408"/>
      <c r="P2" s="409"/>
      <c r="Q2" s="408" t="s">
        <v>33</v>
      </c>
      <c r="R2" s="408"/>
      <c r="S2" s="409"/>
      <c r="T2" s="407" t="s">
        <v>157</v>
      </c>
      <c r="U2" s="408"/>
      <c r="V2" s="407" t="s">
        <v>21</v>
      </c>
      <c r="W2" s="408"/>
      <c r="X2" s="408"/>
      <c r="Y2" s="408"/>
      <c r="Z2" s="409"/>
    </row>
    <row r="3" spans="1:30" ht="108.75" customHeight="1" thickBot="1" x14ac:dyDescent="0.35">
      <c r="A3" s="335" t="s">
        <v>16</v>
      </c>
      <c r="B3" s="336" t="s">
        <v>17</v>
      </c>
      <c r="C3" s="337" t="s">
        <v>18</v>
      </c>
      <c r="D3" s="338" t="s">
        <v>27</v>
      </c>
      <c r="E3" s="52" t="s">
        <v>309</v>
      </c>
      <c r="F3" s="53" t="s">
        <v>26</v>
      </c>
      <c r="G3" s="54" t="s">
        <v>308</v>
      </c>
      <c r="H3" s="53" t="s">
        <v>26</v>
      </c>
      <c r="I3" s="54" t="s">
        <v>310</v>
      </c>
      <c r="J3" s="53" t="s">
        <v>26</v>
      </c>
      <c r="K3" s="54" t="s">
        <v>311</v>
      </c>
      <c r="L3" s="212" t="s">
        <v>26</v>
      </c>
      <c r="M3" s="335" t="s">
        <v>29</v>
      </c>
      <c r="N3" s="339" t="s">
        <v>345</v>
      </c>
      <c r="O3" s="339" t="s">
        <v>346</v>
      </c>
      <c r="P3" s="340" t="s">
        <v>32</v>
      </c>
      <c r="Q3" s="341" t="s">
        <v>34</v>
      </c>
      <c r="R3" s="339" t="s">
        <v>35</v>
      </c>
      <c r="S3" s="340" t="s">
        <v>36</v>
      </c>
      <c r="T3" s="335" t="s">
        <v>377</v>
      </c>
      <c r="U3" s="342" t="s">
        <v>20</v>
      </c>
      <c r="V3" s="321" t="s">
        <v>336</v>
      </c>
      <c r="W3" s="322" t="s">
        <v>344</v>
      </c>
      <c r="X3" s="322" t="s">
        <v>340</v>
      </c>
      <c r="Y3" s="323" t="s">
        <v>341</v>
      </c>
      <c r="Z3" s="323" t="s">
        <v>342</v>
      </c>
      <c r="AA3" s="343" t="s">
        <v>22</v>
      </c>
      <c r="AB3" s="344" t="s">
        <v>23</v>
      </c>
      <c r="AC3" s="345" t="s">
        <v>24</v>
      </c>
      <c r="AD3" s="346" t="s">
        <v>25</v>
      </c>
    </row>
    <row r="4" spans="1:30" ht="28.8" x14ac:dyDescent="0.3">
      <c r="A4" s="347" t="s">
        <v>0</v>
      </c>
      <c r="B4" s="348" t="s">
        <v>1</v>
      </c>
      <c r="C4" s="173" t="s">
        <v>2</v>
      </c>
      <c r="D4" s="349" t="s">
        <v>273</v>
      </c>
      <c r="E4" s="350" t="s">
        <v>38</v>
      </c>
      <c r="F4" s="351">
        <v>0.68</v>
      </c>
      <c r="G4" s="350" t="s">
        <v>55</v>
      </c>
      <c r="H4" s="352" t="s">
        <v>56</v>
      </c>
      <c r="I4" s="350" t="s">
        <v>55</v>
      </c>
      <c r="J4" s="353" t="s">
        <v>56</v>
      </c>
      <c r="K4" s="350" t="s">
        <v>55</v>
      </c>
      <c r="L4" s="354" t="s">
        <v>56</v>
      </c>
      <c r="M4" s="215" t="s">
        <v>48</v>
      </c>
      <c r="N4" s="27" t="s">
        <v>62</v>
      </c>
      <c r="O4" s="27" t="s">
        <v>48</v>
      </c>
      <c r="P4" s="216" t="s">
        <v>48</v>
      </c>
      <c r="Q4" s="214" t="s">
        <v>62</v>
      </c>
      <c r="R4" s="27" t="s">
        <v>62</v>
      </c>
      <c r="S4" s="27" t="s">
        <v>7</v>
      </c>
      <c r="T4" s="17" t="s">
        <v>47</v>
      </c>
      <c r="U4" s="355" t="s">
        <v>3</v>
      </c>
      <c r="V4" s="356" t="s">
        <v>216</v>
      </c>
      <c r="W4" s="17">
        <v>14</v>
      </c>
      <c r="X4" s="357">
        <v>22</v>
      </c>
      <c r="Y4" s="17">
        <v>27</v>
      </c>
      <c r="Z4" s="27" t="str">
        <f>+S4</f>
        <v>No</v>
      </c>
      <c r="AA4" s="358">
        <v>41652</v>
      </c>
      <c r="AB4" s="276" t="s">
        <v>319</v>
      </c>
      <c r="AC4" s="276"/>
      <c r="AD4" s="219" t="s">
        <v>55</v>
      </c>
    </row>
    <row r="5" spans="1:30" ht="43.2" x14ac:dyDescent="0.3">
      <c r="A5" s="243" t="s">
        <v>60</v>
      </c>
      <c r="B5" s="30" t="s">
        <v>254</v>
      </c>
      <c r="C5" s="174" t="s">
        <v>117</v>
      </c>
      <c r="D5" s="47" t="s">
        <v>275</v>
      </c>
      <c r="E5" s="50" t="s">
        <v>317</v>
      </c>
      <c r="F5" s="51">
        <v>0.25</v>
      </c>
      <c r="G5" s="50" t="s">
        <v>55</v>
      </c>
      <c r="H5" s="55" t="s">
        <v>56</v>
      </c>
      <c r="I5" s="50" t="s">
        <v>55</v>
      </c>
      <c r="J5" s="56" t="s">
        <v>56</v>
      </c>
      <c r="K5" s="50" t="s">
        <v>55</v>
      </c>
      <c r="L5" s="213" t="s">
        <v>56</v>
      </c>
      <c r="M5" s="217" t="s">
        <v>48</v>
      </c>
      <c r="N5" s="18" t="s">
        <v>62</v>
      </c>
      <c r="O5" s="18" t="s">
        <v>48</v>
      </c>
      <c r="P5" s="218" t="s">
        <v>48</v>
      </c>
      <c r="Q5" s="139" t="s">
        <v>62</v>
      </c>
      <c r="R5" s="18" t="s">
        <v>62</v>
      </c>
      <c r="S5" s="18" t="s">
        <v>7</v>
      </c>
      <c r="T5" s="18" t="s">
        <v>249</v>
      </c>
      <c r="U5" s="35" t="s">
        <v>162</v>
      </c>
      <c r="V5" s="242" t="s">
        <v>379</v>
      </c>
      <c r="W5" s="18">
        <v>5</v>
      </c>
      <c r="X5" s="138">
        <v>6</v>
      </c>
      <c r="Y5" s="35">
        <v>6</v>
      </c>
      <c r="Z5" s="18" t="str">
        <f>+S5</f>
        <v>No</v>
      </c>
      <c r="AA5" s="39">
        <v>43139</v>
      </c>
      <c r="AB5" s="178" t="s">
        <v>319</v>
      </c>
      <c r="AC5" s="179"/>
      <c r="AD5" s="220" t="s">
        <v>55</v>
      </c>
    </row>
    <row r="6" spans="1:30" ht="43.2" x14ac:dyDescent="0.3">
      <c r="A6" s="243" t="s">
        <v>58</v>
      </c>
      <c r="B6" s="29" t="s">
        <v>59</v>
      </c>
      <c r="C6" s="174" t="s">
        <v>117</v>
      </c>
      <c r="D6" s="47" t="s">
        <v>274</v>
      </c>
      <c r="E6" s="50" t="s">
        <v>317</v>
      </c>
      <c r="F6" s="51">
        <v>7.4999999999999997E-2</v>
      </c>
      <c r="G6" s="50" t="s">
        <v>55</v>
      </c>
      <c r="H6" s="55" t="s">
        <v>56</v>
      </c>
      <c r="I6" s="50" t="s">
        <v>55</v>
      </c>
      <c r="J6" s="56" t="s">
        <v>56</v>
      </c>
      <c r="K6" s="50" t="s">
        <v>55</v>
      </c>
      <c r="L6" s="213" t="s">
        <v>56</v>
      </c>
      <c r="M6" s="217" t="s">
        <v>48</v>
      </c>
      <c r="N6" s="18" t="s">
        <v>62</v>
      </c>
      <c r="O6" s="18" t="s">
        <v>48</v>
      </c>
      <c r="P6" s="218" t="s">
        <v>48</v>
      </c>
      <c r="Q6" s="139" t="s">
        <v>62</v>
      </c>
      <c r="R6" s="18" t="s">
        <v>62</v>
      </c>
      <c r="S6" s="18" t="s">
        <v>7</v>
      </c>
      <c r="T6" s="18" t="s">
        <v>249</v>
      </c>
      <c r="U6" s="35" t="s">
        <v>161</v>
      </c>
      <c r="V6" s="242" t="s">
        <v>378</v>
      </c>
      <c r="W6" s="18">
        <v>6</v>
      </c>
      <c r="X6" s="138">
        <v>10</v>
      </c>
      <c r="Y6" s="35">
        <v>6</v>
      </c>
      <c r="Z6" s="18" t="str">
        <f>+S6</f>
        <v>No</v>
      </c>
      <c r="AA6" s="39">
        <v>43123</v>
      </c>
      <c r="AB6" s="178" t="s">
        <v>319</v>
      </c>
      <c r="AC6" s="179"/>
      <c r="AD6" s="220" t="s">
        <v>55</v>
      </c>
    </row>
    <row r="7" spans="1:30" ht="28.8" x14ac:dyDescent="0.3">
      <c r="A7" s="243" t="s">
        <v>4</v>
      </c>
      <c r="B7" s="30" t="s">
        <v>5</v>
      </c>
      <c r="C7" s="174" t="s">
        <v>6</v>
      </c>
      <c r="D7" s="47" t="s">
        <v>102</v>
      </c>
      <c r="E7" s="50" t="s">
        <v>37</v>
      </c>
      <c r="F7" s="51">
        <v>0.125</v>
      </c>
      <c r="G7" s="50" t="s">
        <v>55</v>
      </c>
      <c r="H7" s="55" t="s">
        <v>56</v>
      </c>
      <c r="I7" s="50" t="s">
        <v>55</v>
      </c>
      <c r="J7" s="56" t="s">
        <v>56</v>
      </c>
      <c r="K7" s="50" t="s">
        <v>55</v>
      </c>
      <c r="L7" s="213" t="s">
        <v>56</v>
      </c>
      <c r="M7" s="217" t="s">
        <v>48</v>
      </c>
      <c r="N7" s="18" t="s">
        <v>62</v>
      </c>
      <c r="O7" s="18" t="s">
        <v>48</v>
      </c>
      <c r="P7" s="218" t="s">
        <v>62</v>
      </c>
      <c r="Q7" s="139" t="s">
        <v>62</v>
      </c>
      <c r="R7" s="18" t="s">
        <v>62</v>
      </c>
      <c r="S7" s="18" t="s">
        <v>7</v>
      </c>
      <c r="T7" s="18" t="s">
        <v>249</v>
      </c>
      <c r="U7" s="35" t="s">
        <v>8</v>
      </c>
      <c r="V7" s="44" t="s">
        <v>217</v>
      </c>
      <c r="W7" s="18">
        <v>7</v>
      </c>
      <c r="X7" s="139">
        <v>7</v>
      </c>
      <c r="Y7" s="35" t="s">
        <v>62</v>
      </c>
      <c r="Z7" s="18" t="str">
        <f>+S7</f>
        <v>No</v>
      </c>
      <c r="AA7" s="40">
        <v>41052</v>
      </c>
      <c r="AB7" s="178" t="s">
        <v>376</v>
      </c>
      <c r="AC7" s="179"/>
      <c r="AD7" s="220" t="s">
        <v>55</v>
      </c>
    </row>
    <row r="8" spans="1:30" ht="57.6" x14ac:dyDescent="0.3">
      <c r="A8" s="243" t="s">
        <v>428</v>
      </c>
      <c r="B8" s="30" t="s">
        <v>429</v>
      </c>
      <c r="C8" s="266" t="s">
        <v>430</v>
      </c>
      <c r="D8" s="253" t="s">
        <v>431</v>
      </c>
      <c r="E8" s="256" t="s">
        <v>433</v>
      </c>
      <c r="F8" s="255">
        <v>0.58599999999999997</v>
      </c>
      <c r="G8" s="256" t="s">
        <v>55</v>
      </c>
      <c r="H8" s="255" t="s">
        <v>56</v>
      </c>
      <c r="I8" s="254" t="s">
        <v>432</v>
      </c>
      <c r="J8" s="255">
        <v>7.4999999999999993E-5</v>
      </c>
      <c r="K8" s="256" t="s">
        <v>55</v>
      </c>
      <c r="L8" s="270" t="s">
        <v>56</v>
      </c>
      <c r="M8" s="217" t="s">
        <v>62</v>
      </c>
      <c r="N8" s="18" t="s">
        <v>62</v>
      </c>
      <c r="O8" s="18" t="s">
        <v>48</v>
      </c>
      <c r="P8" s="218" t="s">
        <v>62</v>
      </c>
      <c r="Q8" s="139" t="s">
        <v>62</v>
      </c>
      <c r="R8" s="18" t="s">
        <v>62</v>
      </c>
      <c r="S8" s="18" t="s">
        <v>158</v>
      </c>
      <c r="T8" s="35" t="s">
        <v>249</v>
      </c>
      <c r="U8" s="35" t="s">
        <v>435</v>
      </c>
      <c r="V8" s="18" t="s">
        <v>434</v>
      </c>
      <c r="W8" s="35">
        <v>4</v>
      </c>
      <c r="X8" s="138" t="s">
        <v>62</v>
      </c>
      <c r="Y8" s="35" t="s">
        <v>62</v>
      </c>
      <c r="Z8" s="18" t="s">
        <v>158</v>
      </c>
      <c r="AA8" s="247">
        <v>43138</v>
      </c>
      <c r="AB8" s="178" t="s">
        <v>319</v>
      </c>
      <c r="AC8" s="179"/>
      <c r="AD8" s="220" t="s">
        <v>55</v>
      </c>
    </row>
    <row r="9" spans="1:30" ht="28.8" x14ac:dyDescent="0.3">
      <c r="A9" s="244" t="s">
        <v>61</v>
      </c>
      <c r="B9" s="31" t="s">
        <v>255</v>
      </c>
      <c r="C9" s="175" t="s">
        <v>118</v>
      </c>
      <c r="D9" s="48" t="s">
        <v>276</v>
      </c>
      <c r="E9" s="50" t="s">
        <v>40</v>
      </c>
      <c r="F9" s="51">
        <v>0.05</v>
      </c>
      <c r="G9" s="50" t="s">
        <v>55</v>
      </c>
      <c r="H9" s="55" t="s">
        <v>56</v>
      </c>
      <c r="I9" s="50" t="s">
        <v>55</v>
      </c>
      <c r="J9" s="56" t="s">
        <v>56</v>
      </c>
      <c r="K9" s="50" t="s">
        <v>55</v>
      </c>
      <c r="L9" s="213" t="s">
        <v>56</v>
      </c>
      <c r="M9" s="217" t="s">
        <v>62</v>
      </c>
      <c r="N9" s="18" t="s">
        <v>62</v>
      </c>
      <c r="O9" s="18" t="s">
        <v>48</v>
      </c>
      <c r="P9" s="218" t="s">
        <v>62</v>
      </c>
      <c r="Q9" s="139" t="s">
        <v>62</v>
      </c>
      <c r="R9" s="18" t="s">
        <v>62</v>
      </c>
      <c r="S9" s="18" t="s">
        <v>7</v>
      </c>
      <c r="T9" s="18" t="s">
        <v>249</v>
      </c>
      <c r="U9" s="36" t="s">
        <v>163</v>
      </c>
      <c r="V9" s="242" t="s">
        <v>380</v>
      </c>
      <c r="W9" s="44">
        <v>7</v>
      </c>
      <c r="X9" s="140" t="s">
        <v>62</v>
      </c>
      <c r="Y9" s="36" t="s">
        <v>62</v>
      </c>
      <c r="Z9" s="18" t="str">
        <f t="shared" ref="Z9:Z16" si="0">+S9</f>
        <v>No</v>
      </c>
      <c r="AA9" s="39">
        <v>43013</v>
      </c>
      <c r="AB9" s="178" t="s">
        <v>319</v>
      </c>
      <c r="AC9" s="273"/>
      <c r="AD9" s="220" t="s">
        <v>55</v>
      </c>
    </row>
    <row r="10" spans="1:30" ht="43.2" x14ac:dyDescent="0.3">
      <c r="A10" s="243" t="s">
        <v>9</v>
      </c>
      <c r="B10" s="30" t="s">
        <v>55</v>
      </c>
      <c r="C10" s="174" t="s">
        <v>10</v>
      </c>
      <c r="D10" s="47" t="s">
        <v>277</v>
      </c>
      <c r="E10" s="50" t="s">
        <v>55</v>
      </c>
      <c r="F10" s="51" t="s">
        <v>56</v>
      </c>
      <c r="G10" s="50" t="s">
        <v>41</v>
      </c>
      <c r="H10" s="55">
        <v>0.1729</v>
      </c>
      <c r="I10" s="50" t="s">
        <v>50</v>
      </c>
      <c r="J10" s="56">
        <v>1.23E-2</v>
      </c>
      <c r="K10" s="50" t="s">
        <v>55</v>
      </c>
      <c r="L10" s="213" t="s">
        <v>56</v>
      </c>
      <c r="M10" s="217" t="s">
        <v>48</v>
      </c>
      <c r="N10" s="18" t="s">
        <v>62</v>
      </c>
      <c r="O10" s="18" t="s">
        <v>62</v>
      </c>
      <c r="P10" s="218" t="s">
        <v>62</v>
      </c>
      <c r="Q10" s="139" t="s">
        <v>62</v>
      </c>
      <c r="R10" s="18" t="s">
        <v>62</v>
      </c>
      <c r="S10" s="18" t="s">
        <v>159</v>
      </c>
      <c r="T10" s="18" t="s">
        <v>249</v>
      </c>
      <c r="U10" s="35" t="s">
        <v>11</v>
      </c>
      <c r="V10" s="242" t="s">
        <v>381</v>
      </c>
      <c r="W10" s="18" t="s">
        <v>62</v>
      </c>
      <c r="X10" s="138">
        <v>4</v>
      </c>
      <c r="Y10" s="35" t="s">
        <v>62</v>
      </c>
      <c r="Z10" s="18" t="str">
        <f t="shared" si="0"/>
        <v>For Washing Fruits and Vegetables</v>
      </c>
      <c r="AA10" s="39">
        <v>43039</v>
      </c>
      <c r="AB10" s="178" t="s">
        <v>320</v>
      </c>
      <c r="AC10" s="221"/>
      <c r="AD10" s="220" t="s">
        <v>55</v>
      </c>
    </row>
    <row r="11" spans="1:30" ht="28.8" x14ac:dyDescent="0.3">
      <c r="A11" s="243" t="s">
        <v>63</v>
      </c>
      <c r="B11" s="30" t="s">
        <v>256</v>
      </c>
      <c r="C11" s="174" t="s">
        <v>119</v>
      </c>
      <c r="D11" s="47" t="s">
        <v>102</v>
      </c>
      <c r="E11" s="50" t="s">
        <v>37</v>
      </c>
      <c r="F11" s="51">
        <v>0.125</v>
      </c>
      <c r="G11" s="50" t="s">
        <v>55</v>
      </c>
      <c r="H11" s="55" t="s">
        <v>56</v>
      </c>
      <c r="I11" s="50" t="s">
        <v>55</v>
      </c>
      <c r="J11" s="56" t="s">
        <v>56</v>
      </c>
      <c r="K11" s="50" t="s">
        <v>55</v>
      </c>
      <c r="L11" s="213" t="s">
        <v>56</v>
      </c>
      <c r="M11" s="217" t="s">
        <v>48</v>
      </c>
      <c r="N11" s="18" t="s">
        <v>62</v>
      </c>
      <c r="O11" s="18" t="s">
        <v>48</v>
      </c>
      <c r="P11" s="218" t="s">
        <v>48</v>
      </c>
      <c r="Q11" s="139" t="s">
        <v>62</v>
      </c>
      <c r="R11" s="18" t="s">
        <v>62</v>
      </c>
      <c r="S11" s="18" t="s">
        <v>7</v>
      </c>
      <c r="T11" s="18" t="s">
        <v>249</v>
      </c>
      <c r="U11" s="35" t="s">
        <v>164</v>
      </c>
      <c r="V11" s="242" t="s">
        <v>382</v>
      </c>
      <c r="W11" s="18">
        <v>8</v>
      </c>
      <c r="X11" s="138">
        <v>14</v>
      </c>
      <c r="Y11" s="35">
        <v>6</v>
      </c>
      <c r="Z11" s="18" t="str">
        <f t="shared" si="0"/>
        <v>No</v>
      </c>
      <c r="AA11" s="39">
        <v>42872</v>
      </c>
      <c r="AB11" s="178" t="s">
        <v>319</v>
      </c>
      <c r="AC11" s="221"/>
      <c r="AD11" s="220" t="s">
        <v>55</v>
      </c>
    </row>
    <row r="12" spans="1:30" ht="43.2" x14ac:dyDescent="0.3">
      <c r="A12" s="243" t="s">
        <v>12</v>
      </c>
      <c r="B12" s="30" t="s">
        <v>257</v>
      </c>
      <c r="C12" s="174" t="s">
        <v>13</v>
      </c>
      <c r="D12" s="47" t="s">
        <v>278</v>
      </c>
      <c r="E12" s="50" t="s">
        <v>313</v>
      </c>
      <c r="F12" s="51" t="s">
        <v>445</v>
      </c>
      <c r="G12" s="50" t="s">
        <v>55</v>
      </c>
      <c r="H12" s="55" t="s">
        <v>56</v>
      </c>
      <c r="I12" s="50" t="s">
        <v>55</v>
      </c>
      <c r="J12" s="56" t="s">
        <v>56</v>
      </c>
      <c r="K12" s="50" t="s">
        <v>55</v>
      </c>
      <c r="L12" s="213" t="s">
        <v>56</v>
      </c>
      <c r="M12" s="217" t="s">
        <v>48</v>
      </c>
      <c r="N12" s="18" t="s">
        <v>62</v>
      </c>
      <c r="O12" s="18" t="s">
        <v>48</v>
      </c>
      <c r="P12" s="218" t="s">
        <v>48</v>
      </c>
      <c r="Q12" s="139" t="s">
        <v>62</v>
      </c>
      <c r="R12" s="18" t="s">
        <v>62</v>
      </c>
      <c r="S12" s="18" t="s">
        <v>158</v>
      </c>
      <c r="T12" s="18" t="s">
        <v>250</v>
      </c>
      <c r="U12" s="35" t="s">
        <v>15</v>
      </c>
      <c r="V12" s="242" t="s">
        <v>383</v>
      </c>
      <c r="W12" s="137">
        <v>5</v>
      </c>
      <c r="X12" s="138">
        <v>9</v>
      </c>
      <c r="Y12" s="35">
        <v>14</v>
      </c>
      <c r="Z12" s="18" t="str">
        <f t="shared" si="0"/>
        <v>For Food Contact Surfaces</v>
      </c>
      <c r="AA12" s="40">
        <v>43290</v>
      </c>
      <c r="AB12" s="178" t="s">
        <v>319</v>
      </c>
      <c r="AC12" s="221"/>
      <c r="AD12" s="220" t="s">
        <v>248</v>
      </c>
    </row>
    <row r="13" spans="1:30" ht="28.8" x14ac:dyDescent="0.3">
      <c r="A13" s="243" t="s">
        <v>64</v>
      </c>
      <c r="B13" s="30" t="s">
        <v>62</v>
      </c>
      <c r="C13" s="174" t="s">
        <v>375</v>
      </c>
      <c r="D13" s="47" t="s">
        <v>279</v>
      </c>
      <c r="E13" s="50" t="s">
        <v>55</v>
      </c>
      <c r="F13" s="51" t="s">
        <v>56</v>
      </c>
      <c r="G13" s="50" t="s">
        <v>55</v>
      </c>
      <c r="H13" s="55" t="s">
        <v>56</v>
      </c>
      <c r="I13" s="50" t="s">
        <v>55</v>
      </c>
      <c r="J13" s="56" t="s">
        <v>56</v>
      </c>
      <c r="K13" s="50" t="s">
        <v>312</v>
      </c>
      <c r="L13" s="213">
        <v>0.4</v>
      </c>
      <c r="M13" s="217" t="s">
        <v>48</v>
      </c>
      <c r="N13" s="18" t="s">
        <v>62</v>
      </c>
      <c r="O13" s="18" t="s">
        <v>62</v>
      </c>
      <c r="P13" s="218" t="s">
        <v>62</v>
      </c>
      <c r="Q13" s="139" t="s">
        <v>62</v>
      </c>
      <c r="R13" s="18" t="s">
        <v>62</v>
      </c>
      <c r="S13" s="18" t="s">
        <v>7</v>
      </c>
      <c r="T13" s="18" t="s">
        <v>249</v>
      </c>
      <c r="U13" s="35" t="s">
        <v>165</v>
      </c>
      <c r="V13" s="44" t="s">
        <v>218</v>
      </c>
      <c r="W13" s="18" t="s">
        <v>62</v>
      </c>
      <c r="X13" s="138">
        <v>4</v>
      </c>
      <c r="Y13" s="35" t="s">
        <v>62</v>
      </c>
      <c r="Z13" s="18" t="str">
        <f t="shared" si="0"/>
        <v>No</v>
      </c>
      <c r="AA13" s="39">
        <v>42369</v>
      </c>
      <c r="AB13" s="178" t="s">
        <v>319</v>
      </c>
      <c r="AC13" s="221"/>
      <c r="AD13" s="220" t="s">
        <v>55</v>
      </c>
    </row>
    <row r="14" spans="1:30" ht="28.8" x14ac:dyDescent="0.3">
      <c r="A14" s="243" t="s">
        <v>65</v>
      </c>
      <c r="B14" s="30" t="s">
        <v>258</v>
      </c>
      <c r="C14" s="174" t="s">
        <v>120</v>
      </c>
      <c r="D14" s="47" t="s">
        <v>279</v>
      </c>
      <c r="E14" s="50" t="s">
        <v>55</v>
      </c>
      <c r="F14" s="51" t="s">
        <v>56</v>
      </c>
      <c r="G14" s="50" t="s">
        <v>55</v>
      </c>
      <c r="H14" s="55" t="s">
        <v>56</v>
      </c>
      <c r="I14" s="50" t="s">
        <v>55</v>
      </c>
      <c r="J14" s="56" t="s">
        <v>56</v>
      </c>
      <c r="K14" s="50" t="s">
        <v>312</v>
      </c>
      <c r="L14" s="213">
        <v>0.4</v>
      </c>
      <c r="M14" s="217" t="s">
        <v>48</v>
      </c>
      <c r="N14" s="18" t="s">
        <v>62</v>
      </c>
      <c r="O14" s="18" t="s">
        <v>62</v>
      </c>
      <c r="P14" s="218" t="s">
        <v>62</v>
      </c>
      <c r="Q14" s="139" t="s">
        <v>62</v>
      </c>
      <c r="R14" s="18" t="s">
        <v>62</v>
      </c>
      <c r="S14" s="18" t="s">
        <v>7</v>
      </c>
      <c r="T14" s="18" t="s">
        <v>249</v>
      </c>
      <c r="U14" s="35" t="s">
        <v>166</v>
      </c>
      <c r="V14" s="44" t="s">
        <v>219</v>
      </c>
      <c r="W14" s="18" t="s">
        <v>62</v>
      </c>
      <c r="X14" s="138">
        <v>5</v>
      </c>
      <c r="Y14" s="35" t="s">
        <v>62</v>
      </c>
      <c r="Z14" s="18" t="str">
        <f t="shared" si="0"/>
        <v>No</v>
      </c>
      <c r="AA14" s="39">
        <v>41493</v>
      </c>
      <c r="AB14" s="178" t="s">
        <v>319</v>
      </c>
      <c r="AC14" s="221"/>
      <c r="AD14" s="220" t="s">
        <v>55</v>
      </c>
    </row>
    <row r="15" spans="1:30" ht="28.8" x14ac:dyDescent="0.3">
      <c r="A15" s="243" t="s">
        <v>66</v>
      </c>
      <c r="B15" s="30" t="s">
        <v>62</v>
      </c>
      <c r="C15" s="174" t="s">
        <v>121</v>
      </c>
      <c r="D15" s="47" t="s">
        <v>280</v>
      </c>
      <c r="E15" s="50" t="s">
        <v>55</v>
      </c>
      <c r="F15" s="51" t="s">
        <v>56</v>
      </c>
      <c r="G15" s="50" t="s">
        <v>55</v>
      </c>
      <c r="H15" s="55" t="s">
        <v>56</v>
      </c>
      <c r="I15" s="50" t="s">
        <v>55</v>
      </c>
      <c r="J15" s="56" t="s">
        <v>56</v>
      </c>
      <c r="K15" s="50" t="s">
        <v>312</v>
      </c>
      <c r="L15" s="213">
        <v>0.4</v>
      </c>
      <c r="M15" s="217" t="s">
        <v>48</v>
      </c>
      <c r="N15" s="18" t="s">
        <v>62</v>
      </c>
      <c r="O15" s="18" t="s">
        <v>62</v>
      </c>
      <c r="P15" s="218" t="s">
        <v>62</v>
      </c>
      <c r="Q15" s="139" t="s">
        <v>62</v>
      </c>
      <c r="R15" s="18" t="s">
        <v>62</v>
      </c>
      <c r="S15" s="18" t="s">
        <v>7</v>
      </c>
      <c r="T15" s="18" t="s">
        <v>249</v>
      </c>
      <c r="U15" s="35" t="s">
        <v>167</v>
      </c>
      <c r="V15" s="44" t="s">
        <v>220</v>
      </c>
      <c r="W15" s="18" t="s">
        <v>62</v>
      </c>
      <c r="X15" s="138">
        <v>5</v>
      </c>
      <c r="Y15" s="35" t="s">
        <v>62</v>
      </c>
      <c r="Z15" s="18" t="str">
        <f t="shared" si="0"/>
        <v>No</v>
      </c>
      <c r="AA15" s="39">
        <v>41248</v>
      </c>
      <c r="AB15" s="178" t="s">
        <v>319</v>
      </c>
      <c r="AC15" s="221"/>
      <c r="AD15" s="220" t="s">
        <v>55</v>
      </c>
    </row>
    <row r="16" spans="1:30" ht="28.8" x14ac:dyDescent="0.3">
      <c r="A16" s="243" t="s">
        <v>67</v>
      </c>
      <c r="B16" s="30" t="s">
        <v>68</v>
      </c>
      <c r="C16" s="174" t="s">
        <v>122</v>
      </c>
      <c r="D16" s="47" t="s">
        <v>281</v>
      </c>
      <c r="E16" s="50" t="s">
        <v>40</v>
      </c>
      <c r="F16" s="51">
        <v>0.02</v>
      </c>
      <c r="G16" s="50" t="s">
        <v>55</v>
      </c>
      <c r="H16" s="55" t="s">
        <v>56</v>
      </c>
      <c r="I16" s="50" t="s">
        <v>55</v>
      </c>
      <c r="J16" s="56" t="s">
        <v>56</v>
      </c>
      <c r="K16" s="50" t="s">
        <v>55</v>
      </c>
      <c r="L16" s="213" t="s">
        <v>56</v>
      </c>
      <c r="M16" s="217" t="s">
        <v>48</v>
      </c>
      <c r="N16" s="18" t="s">
        <v>62</v>
      </c>
      <c r="O16" s="18" t="s">
        <v>48</v>
      </c>
      <c r="P16" s="218" t="s">
        <v>48</v>
      </c>
      <c r="Q16" s="139" t="s">
        <v>62</v>
      </c>
      <c r="R16" s="18" t="s">
        <v>62</v>
      </c>
      <c r="S16" s="18" t="s">
        <v>7</v>
      </c>
      <c r="T16" s="18" t="s">
        <v>249</v>
      </c>
      <c r="U16" s="35" t="s">
        <v>168</v>
      </c>
      <c r="V16" s="242" t="s">
        <v>384</v>
      </c>
      <c r="W16" s="18">
        <v>6</v>
      </c>
      <c r="X16" s="138">
        <v>10</v>
      </c>
      <c r="Y16" s="35">
        <v>21</v>
      </c>
      <c r="Z16" s="18" t="str">
        <f t="shared" si="0"/>
        <v>No</v>
      </c>
      <c r="AA16" s="39">
        <v>43139</v>
      </c>
      <c r="AB16" s="178" t="s">
        <v>319</v>
      </c>
      <c r="AC16" s="221"/>
      <c r="AD16" s="220" t="s">
        <v>55</v>
      </c>
    </row>
    <row r="17" spans="1:30" ht="100.8" x14ac:dyDescent="0.3">
      <c r="A17" s="243" t="s">
        <v>411</v>
      </c>
      <c r="B17" s="263" t="s">
        <v>414</v>
      </c>
      <c r="C17" s="174" t="s">
        <v>415</v>
      </c>
      <c r="D17" s="47" t="s">
        <v>416</v>
      </c>
      <c r="E17" s="47" t="s">
        <v>37</v>
      </c>
      <c r="F17" s="257">
        <v>0.06</v>
      </c>
      <c r="G17" s="258" t="s">
        <v>55</v>
      </c>
      <c r="H17" s="257" t="s">
        <v>56</v>
      </c>
      <c r="I17" s="258" t="s">
        <v>417</v>
      </c>
      <c r="J17" s="257" t="s">
        <v>56</v>
      </c>
      <c r="K17" s="258" t="s">
        <v>55</v>
      </c>
      <c r="L17" s="271" t="s">
        <v>56</v>
      </c>
      <c r="M17" s="217" t="s">
        <v>48</v>
      </c>
      <c r="N17" s="18" t="s">
        <v>62</v>
      </c>
      <c r="O17" s="18" t="s">
        <v>48</v>
      </c>
      <c r="P17" s="218" t="s">
        <v>62</v>
      </c>
      <c r="Q17" s="139" t="s">
        <v>62</v>
      </c>
      <c r="R17" s="18" t="s">
        <v>62</v>
      </c>
      <c r="S17" s="18" t="s">
        <v>158</v>
      </c>
      <c r="T17" s="35" t="s">
        <v>249</v>
      </c>
      <c r="U17" s="35" t="s">
        <v>412</v>
      </c>
      <c r="V17" s="18" t="s">
        <v>413</v>
      </c>
      <c r="W17" s="35">
        <v>16</v>
      </c>
      <c r="X17" s="138">
        <v>16</v>
      </c>
      <c r="Y17" s="35" t="s">
        <v>62</v>
      </c>
      <c r="Z17" s="18" t="s">
        <v>158</v>
      </c>
      <c r="AA17" s="247">
        <v>43245</v>
      </c>
      <c r="AB17" s="178" t="s">
        <v>418</v>
      </c>
      <c r="AC17" s="179"/>
      <c r="AD17" s="220" t="s">
        <v>55</v>
      </c>
    </row>
    <row r="18" spans="1:30" ht="43.2" x14ac:dyDescent="0.3">
      <c r="A18" s="243" t="s">
        <v>419</v>
      </c>
      <c r="B18" s="263" t="s">
        <v>420</v>
      </c>
      <c r="C18" s="174" t="s">
        <v>415</v>
      </c>
      <c r="D18" s="47" t="s">
        <v>421</v>
      </c>
      <c r="E18" s="47" t="s">
        <v>37</v>
      </c>
      <c r="F18" s="257">
        <v>6.0499999999999998E-2</v>
      </c>
      <c r="G18" s="258" t="s">
        <v>55</v>
      </c>
      <c r="H18" s="257" t="s">
        <v>56</v>
      </c>
      <c r="I18" s="258" t="s">
        <v>417</v>
      </c>
      <c r="J18" s="257" t="s">
        <v>56</v>
      </c>
      <c r="K18" s="258" t="s">
        <v>55</v>
      </c>
      <c r="L18" s="271" t="s">
        <v>56</v>
      </c>
      <c r="M18" s="217" t="s">
        <v>48</v>
      </c>
      <c r="N18" s="18" t="s">
        <v>62</v>
      </c>
      <c r="O18" s="18" t="s">
        <v>48</v>
      </c>
      <c r="P18" s="218" t="s">
        <v>62</v>
      </c>
      <c r="Q18" s="139" t="s">
        <v>62</v>
      </c>
      <c r="R18" s="18" t="s">
        <v>62</v>
      </c>
      <c r="S18" s="18" t="s">
        <v>158</v>
      </c>
      <c r="T18" s="35" t="s">
        <v>249</v>
      </c>
      <c r="U18" s="35" t="s">
        <v>423</v>
      </c>
      <c r="V18" s="260" t="s">
        <v>422</v>
      </c>
      <c r="W18" s="35">
        <v>15</v>
      </c>
      <c r="X18" s="138">
        <v>15</v>
      </c>
      <c r="Y18" s="35" t="s">
        <v>62</v>
      </c>
      <c r="Z18" s="18" t="s">
        <v>158</v>
      </c>
      <c r="AA18" s="247">
        <v>43245</v>
      </c>
      <c r="AB18" s="178" t="s">
        <v>418</v>
      </c>
      <c r="AC18" s="179"/>
      <c r="AD18" s="220" t="s">
        <v>55</v>
      </c>
    </row>
    <row r="19" spans="1:30" ht="28.8" x14ac:dyDescent="0.3">
      <c r="A19" s="243" t="s">
        <v>69</v>
      </c>
      <c r="B19" s="30" t="s">
        <v>62</v>
      </c>
      <c r="C19" s="174" t="s">
        <v>123</v>
      </c>
      <c r="D19" s="47" t="s">
        <v>282</v>
      </c>
      <c r="E19" s="50" t="s">
        <v>44</v>
      </c>
      <c r="F19" s="51">
        <v>0.27</v>
      </c>
      <c r="G19" s="50" t="s">
        <v>55</v>
      </c>
      <c r="H19" s="55" t="s">
        <v>56</v>
      </c>
      <c r="I19" s="50" t="s">
        <v>55</v>
      </c>
      <c r="J19" s="56" t="s">
        <v>56</v>
      </c>
      <c r="K19" s="50" t="s">
        <v>55</v>
      </c>
      <c r="L19" s="213" t="s">
        <v>56</v>
      </c>
      <c r="M19" s="217" t="s">
        <v>48</v>
      </c>
      <c r="N19" s="18" t="s">
        <v>62</v>
      </c>
      <c r="O19" s="18" t="s">
        <v>62</v>
      </c>
      <c r="P19" s="218" t="s">
        <v>62</v>
      </c>
      <c r="Q19" s="139" t="s">
        <v>62</v>
      </c>
      <c r="R19" s="18" t="s">
        <v>62</v>
      </c>
      <c r="S19" s="18" t="s">
        <v>7</v>
      </c>
      <c r="T19" s="18" t="s">
        <v>47</v>
      </c>
      <c r="U19" s="35" t="s">
        <v>169</v>
      </c>
      <c r="V19" s="44" t="s">
        <v>221</v>
      </c>
      <c r="W19" s="18" t="s">
        <v>62</v>
      </c>
      <c r="X19" s="138">
        <v>7</v>
      </c>
      <c r="Y19" s="35" t="s">
        <v>62</v>
      </c>
      <c r="Z19" s="18" t="str">
        <f t="shared" ref="Z19:Z28" si="1">+S19</f>
        <v>No</v>
      </c>
      <c r="AA19" s="39">
        <v>39406</v>
      </c>
      <c r="AB19" s="178" t="s">
        <v>321</v>
      </c>
      <c r="AC19" s="221"/>
      <c r="AD19" s="220" t="s">
        <v>55</v>
      </c>
    </row>
    <row r="20" spans="1:30" ht="28.8" x14ac:dyDescent="0.3">
      <c r="A20" s="244" t="s">
        <v>70</v>
      </c>
      <c r="B20" s="31" t="s">
        <v>62</v>
      </c>
      <c r="C20" s="175" t="s">
        <v>124</v>
      </c>
      <c r="D20" s="48" t="s">
        <v>283</v>
      </c>
      <c r="E20" s="50" t="s">
        <v>37</v>
      </c>
      <c r="F20" s="51">
        <v>5.2499999999999998E-2</v>
      </c>
      <c r="G20" s="50" t="s">
        <v>55</v>
      </c>
      <c r="H20" s="55" t="s">
        <v>56</v>
      </c>
      <c r="I20" s="50" t="s">
        <v>55</v>
      </c>
      <c r="J20" s="56" t="s">
        <v>56</v>
      </c>
      <c r="K20" s="50" t="s">
        <v>55</v>
      </c>
      <c r="L20" s="213" t="s">
        <v>56</v>
      </c>
      <c r="M20" s="217" t="s">
        <v>48</v>
      </c>
      <c r="N20" s="18" t="s">
        <v>62</v>
      </c>
      <c r="O20" s="18" t="s">
        <v>48</v>
      </c>
      <c r="P20" s="218" t="s">
        <v>62</v>
      </c>
      <c r="Q20" s="139" t="s">
        <v>62</v>
      </c>
      <c r="R20" s="18" t="s">
        <v>62</v>
      </c>
      <c r="S20" s="18" t="s">
        <v>7</v>
      </c>
      <c r="T20" s="18" t="s">
        <v>249</v>
      </c>
      <c r="U20" s="36" t="s">
        <v>170</v>
      </c>
      <c r="V20" s="44" t="s">
        <v>222</v>
      </c>
      <c r="W20" s="44">
        <v>12</v>
      </c>
      <c r="X20" s="140">
        <v>6</v>
      </c>
      <c r="Y20" s="36" t="s">
        <v>62</v>
      </c>
      <c r="Z20" s="18" t="str">
        <f t="shared" si="1"/>
        <v>No</v>
      </c>
      <c r="AA20" s="39">
        <v>41331</v>
      </c>
      <c r="AB20" s="178" t="s">
        <v>319</v>
      </c>
      <c r="AC20" s="221"/>
      <c r="AD20" s="220" t="s">
        <v>55</v>
      </c>
    </row>
    <row r="21" spans="1:30" ht="57.6" x14ac:dyDescent="0.3">
      <c r="A21" s="243" t="s">
        <v>71</v>
      </c>
      <c r="B21" s="30" t="s">
        <v>259</v>
      </c>
      <c r="C21" s="174" t="s">
        <v>125</v>
      </c>
      <c r="D21" s="47" t="s">
        <v>273</v>
      </c>
      <c r="E21" s="50" t="s">
        <v>38</v>
      </c>
      <c r="F21" s="51">
        <v>0.68</v>
      </c>
      <c r="G21" s="50" t="s">
        <v>55</v>
      </c>
      <c r="H21" s="55" t="s">
        <v>56</v>
      </c>
      <c r="I21" s="50" t="s">
        <v>55</v>
      </c>
      <c r="J21" s="56" t="s">
        <v>56</v>
      </c>
      <c r="K21" s="50" t="s">
        <v>55</v>
      </c>
      <c r="L21" s="213" t="s">
        <v>56</v>
      </c>
      <c r="M21" s="217" t="s">
        <v>48</v>
      </c>
      <c r="N21" s="18" t="s">
        <v>62</v>
      </c>
      <c r="O21" s="18" t="s">
        <v>48</v>
      </c>
      <c r="P21" s="218" t="s">
        <v>48</v>
      </c>
      <c r="Q21" s="139" t="s">
        <v>62</v>
      </c>
      <c r="R21" s="18" t="s">
        <v>62</v>
      </c>
      <c r="S21" s="18" t="s">
        <v>7</v>
      </c>
      <c r="T21" s="18" t="s">
        <v>249</v>
      </c>
      <c r="U21" s="35" t="s">
        <v>171</v>
      </c>
      <c r="V21" s="44" t="s">
        <v>223</v>
      </c>
      <c r="W21" s="137">
        <v>7</v>
      </c>
      <c r="X21" s="138">
        <v>12</v>
      </c>
      <c r="Y21" s="18">
        <v>14</v>
      </c>
      <c r="Z21" s="18" t="str">
        <f t="shared" si="1"/>
        <v>No</v>
      </c>
      <c r="AA21" s="41">
        <v>40619</v>
      </c>
      <c r="AB21" s="178" t="s">
        <v>322</v>
      </c>
      <c r="AC21" s="221"/>
      <c r="AD21" s="220" t="s">
        <v>55</v>
      </c>
    </row>
    <row r="22" spans="1:30" ht="43.2" x14ac:dyDescent="0.3">
      <c r="A22" s="244" t="s">
        <v>72</v>
      </c>
      <c r="B22" s="30" t="s">
        <v>260</v>
      </c>
      <c r="C22" s="174" t="s">
        <v>125</v>
      </c>
      <c r="D22" s="47" t="s">
        <v>273</v>
      </c>
      <c r="E22" s="50" t="s">
        <v>38</v>
      </c>
      <c r="F22" s="51">
        <v>0.68</v>
      </c>
      <c r="G22" s="50" t="s">
        <v>55</v>
      </c>
      <c r="H22" s="55" t="s">
        <v>56</v>
      </c>
      <c r="I22" s="50" t="s">
        <v>55</v>
      </c>
      <c r="J22" s="56" t="s">
        <v>56</v>
      </c>
      <c r="K22" s="50" t="s">
        <v>55</v>
      </c>
      <c r="L22" s="213" t="s">
        <v>56</v>
      </c>
      <c r="M22" s="217" t="s">
        <v>48</v>
      </c>
      <c r="N22" s="18" t="s">
        <v>62</v>
      </c>
      <c r="O22" s="18" t="s">
        <v>48</v>
      </c>
      <c r="P22" s="218" t="s">
        <v>48</v>
      </c>
      <c r="Q22" s="139" t="s">
        <v>62</v>
      </c>
      <c r="R22" s="18" t="s">
        <v>62</v>
      </c>
      <c r="S22" s="18" t="s">
        <v>7</v>
      </c>
      <c r="T22" s="18" t="s">
        <v>249</v>
      </c>
      <c r="U22" s="35" t="s">
        <v>172</v>
      </c>
      <c r="V22" s="44" t="s">
        <v>224</v>
      </c>
      <c r="W22" s="18">
        <v>7</v>
      </c>
      <c r="X22" s="138">
        <v>13</v>
      </c>
      <c r="Y22" s="35">
        <v>14</v>
      </c>
      <c r="Z22" s="18" t="str">
        <f t="shared" si="1"/>
        <v>No</v>
      </c>
      <c r="AA22" s="39">
        <v>40619</v>
      </c>
      <c r="AB22" s="178" t="s">
        <v>323</v>
      </c>
      <c r="AC22" s="221"/>
      <c r="AD22" s="220" t="s">
        <v>55</v>
      </c>
    </row>
    <row r="23" spans="1:30" ht="43.2" x14ac:dyDescent="0.3">
      <c r="A23" s="243" t="s">
        <v>73</v>
      </c>
      <c r="B23" s="30" t="s">
        <v>62</v>
      </c>
      <c r="C23" s="174" t="s">
        <v>125</v>
      </c>
      <c r="D23" s="47" t="s">
        <v>273</v>
      </c>
      <c r="E23" s="50" t="s">
        <v>38</v>
      </c>
      <c r="F23" s="51">
        <v>0.68</v>
      </c>
      <c r="G23" s="50" t="s">
        <v>55</v>
      </c>
      <c r="H23" s="55" t="s">
        <v>56</v>
      </c>
      <c r="I23" s="50" t="s">
        <v>55</v>
      </c>
      <c r="J23" s="56" t="s">
        <v>56</v>
      </c>
      <c r="K23" s="50" t="s">
        <v>55</v>
      </c>
      <c r="L23" s="213" t="s">
        <v>56</v>
      </c>
      <c r="M23" s="217" t="s">
        <v>48</v>
      </c>
      <c r="N23" s="18" t="s">
        <v>62</v>
      </c>
      <c r="O23" s="18" t="s">
        <v>48</v>
      </c>
      <c r="P23" s="218" t="s">
        <v>48</v>
      </c>
      <c r="Q23" s="139" t="s">
        <v>62</v>
      </c>
      <c r="R23" s="18" t="s">
        <v>62</v>
      </c>
      <c r="S23" s="18" t="s">
        <v>7</v>
      </c>
      <c r="T23" s="18" t="s">
        <v>249</v>
      </c>
      <c r="U23" s="35" t="s">
        <v>173</v>
      </c>
      <c r="V23" s="44" t="s">
        <v>225</v>
      </c>
      <c r="W23" s="18">
        <v>7</v>
      </c>
      <c r="X23" s="138">
        <v>12</v>
      </c>
      <c r="Y23" s="35">
        <v>14</v>
      </c>
      <c r="Z23" s="18" t="str">
        <f t="shared" si="1"/>
        <v>No</v>
      </c>
      <c r="AA23" s="39">
        <v>40619</v>
      </c>
      <c r="AB23" s="178" t="s">
        <v>322</v>
      </c>
      <c r="AC23" s="221"/>
      <c r="AD23" s="220" t="s">
        <v>55</v>
      </c>
    </row>
    <row r="24" spans="1:30" ht="28.8" x14ac:dyDescent="0.3">
      <c r="A24" s="243" t="s">
        <v>74</v>
      </c>
      <c r="B24" s="30" t="s">
        <v>62</v>
      </c>
      <c r="C24" s="174" t="s">
        <v>126</v>
      </c>
      <c r="D24" s="47" t="s">
        <v>102</v>
      </c>
      <c r="E24" s="50" t="s">
        <v>37</v>
      </c>
      <c r="F24" s="51">
        <v>0.125</v>
      </c>
      <c r="G24" s="50" t="s">
        <v>55</v>
      </c>
      <c r="H24" s="55" t="s">
        <v>56</v>
      </c>
      <c r="I24" s="50" t="s">
        <v>55</v>
      </c>
      <c r="J24" s="56" t="s">
        <v>56</v>
      </c>
      <c r="K24" s="50" t="s">
        <v>55</v>
      </c>
      <c r="L24" s="213" t="s">
        <v>56</v>
      </c>
      <c r="M24" s="217" t="s">
        <v>48</v>
      </c>
      <c r="N24" s="18" t="s">
        <v>62</v>
      </c>
      <c r="O24" s="18" t="s">
        <v>48</v>
      </c>
      <c r="P24" s="218" t="s">
        <v>62</v>
      </c>
      <c r="Q24" s="139" t="s">
        <v>62</v>
      </c>
      <c r="R24" s="18" t="s">
        <v>62</v>
      </c>
      <c r="S24" s="18" t="s">
        <v>7</v>
      </c>
      <c r="T24" s="18" t="s">
        <v>249</v>
      </c>
      <c r="U24" s="35" t="s">
        <v>174</v>
      </c>
      <c r="V24" s="44" t="s">
        <v>226</v>
      </c>
      <c r="W24" s="18">
        <v>6</v>
      </c>
      <c r="X24" s="138">
        <v>5</v>
      </c>
      <c r="Y24" s="35" t="s">
        <v>62</v>
      </c>
      <c r="Z24" s="18" t="str">
        <f t="shared" si="1"/>
        <v>No</v>
      </c>
      <c r="AA24" s="40">
        <v>41344</v>
      </c>
      <c r="AB24" s="178" t="s">
        <v>324</v>
      </c>
      <c r="AC24" s="221"/>
      <c r="AD24" s="220" t="s">
        <v>55</v>
      </c>
    </row>
    <row r="25" spans="1:30" ht="57.6" x14ac:dyDescent="0.3">
      <c r="A25" s="243" t="s">
        <v>75</v>
      </c>
      <c r="B25" s="30" t="s">
        <v>261</v>
      </c>
      <c r="C25" s="174" t="s">
        <v>374</v>
      </c>
      <c r="D25" s="47" t="s">
        <v>273</v>
      </c>
      <c r="E25" s="50" t="s">
        <v>38</v>
      </c>
      <c r="F25" s="51">
        <v>0.68</v>
      </c>
      <c r="G25" s="50" t="s">
        <v>55</v>
      </c>
      <c r="H25" s="55" t="s">
        <v>56</v>
      </c>
      <c r="I25" s="50" t="s">
        <v>55</v>
      </c>
      <c r="J25" s="56" t="s">
        <v>56</v>
      </c>
      <c r="K25" s="50" t="s">
        <v>55</v>
      </c>
      <c r="L25" s="213" t="s">
        <v>56</v>
      </c>
      <c r="M25" s="217" t="s">
        <v>48</v>
      </c>
      <c r="N25" s="18" t="s">
        <v>62</v>
      </c>
      <c r="O25" s="18" t="s">
        <v>48</v>
      </c>
      <c r="P25" s="218" t="s">
        <v>48</v>
      </c>
      <c r="Q25" s="139" t="s">
        <v>62</v>
      </c>
      <c r="R25" s="18" t="s">
        <v>62</v>
      </c>
      <c r="S25" s="18" t="s">
        <v>7</v>
      </c>
      <c r="T25" s="18" t="s">
        <v>249</v>
      </c>
      <c r="U25" s="35" t="s">
        <v>175</v>
      </c>
      <c r="V25" s="44" t="s">
        <v>227</v>
      </c>
      <c r="W25" s="18">
        <v>12</v>
      </c>
      <c r="X25" s="138">
        <v>20</v>
      </c>
      <c r="Y25" s="35">
        <v>24</v>
      </c>
      <c r="Z25" s="18" t="str">
        <f t="shared" si="1"/>
        <v>No</v>
      </c>
      <c r="AA25" s="39">
        <v>41340</v>
      </c>
      <c r="AB25" s="178" t="s">
        <v>319</v>
      </c>
      <c r="AC25" s="221"/>
      <c r="AD25" s="220" t="s">
        <v>55</v>
      </c>
    </row>
    <row r="26" spans="1:30" ht="28.8" x14ac:dyDescent="0.3">
      <c r="A26" s="243" t="s">
        <v>76</v>
      </c>
      <c r="B26" s="30" t="s">
        <v>62</v>
      </c>
      <c r="C26" s="174" t="s">
        <v>127</v>
      </c>
      <c r="D26" s="47" t="s">
        <v>102</v>
      </c>
      <c r="E26" s="50" t="s">
        <v>37</v>
      </c>
      <c r="F26" s="51">
        <v>0.125</v>
      </c>
      <c r="G26" s="50" t="s">
        <v>55</v>
      </c>
      <c r="H26" s="55" t="s">
        <v>56</v>
      </c>
      <c r="I26" s="50" t="s">
        <v>55</v>
      </c>
      <c r="J26" s="56" t="s">
        <v>56</v>
      </c>
      <c r="K26" s="50" t="s">
        <v>55</v>
      </c>
      <c r="L26" s="213" t="s">
        <v>56</v>
      </c>
      <c r="M26" s="217" t="s">
        <v>48</v>
      </c>
      <c r="N26" s="18" t="s">
        <v>62</v>
      </c>
      <c r="O26" s="18" t="s">
        <v>48</v>
      </c>
      <c r="P26" s="218" t="s">
        <v>62</v>
      </c>
      <c r="Q26" s="139" t="s">
        <v>62</v>
      </c>
      <c r="R26" s="18" t="s">
        <v>62</v>
      </c>
      <c r="S26" s="18" t="s">
        <v>7</v>
      </c>
      <c r="T26" s="18" t="s">
        <v>249</v>
      </c>
      <c r="U26" s="35" t="s">
        <v>176</v>
      </c>
      <c r="V26" s="44" t="s">
        <v>228</v>
      </c>
      <c r="W26" s="18">
        <v>8</v>
      </c>
      <c r="X26" s="138">
        <v>18</v>
      </c>
      <c r="Y26" s="35" t="s">
        <v>62</v>
      </c>
      <c r="Z26" s="18" t="str">
        <f t="shared" si="1"/>
        <v>No</v>
      </c>
      <c r="AA26" s="39">
        <v>42566</v>
      </c>
      <c r="AB26" s="178" t="s">
        <v>319</v>
      </c>
      <c r="AC26" s="221"/>
      <c r="AD26" s="220" t="s">
        <v>55</v>
      </c>
    </row>
    <row r="27" spans="1:30" ht="43.2" x14ac:dyDescent="0.3">
      <c r="A27" s="243" t="s">
        <v>77</v>
      </c>
      <c r="B27" s="30" t="s">
        <v>262</v>
      </c>
      <c r="C27" s="174" t="s">
        <v>2</v>
      </c>
      <c r="D27" s="47" t="s">
        <v>273</v>
      </c>
      <c r="E27" s="50" t="s">
        <v>38</v>
      </c>
      <c r="F27" s="51">
        <v>0.68</v>
      </c>
      <c r="G27" s="50" t="s">
        <v>55</v>
      </c>
      <c r="H27" s="55" t="s">
        <v>56</v>
      </c>
      <c r="I27" s="50" t="s">
        <v>55</v>
      </c>
      <c r="J27" s="56" t="s">
        <v>56</v>
      </c>
      <c r="K27" s="50" t="s">
        <v>55</v>
      </c>
      <c r="L27" s="213" t="s">
        <v>56</v>
      </c>
      <c r="M27" s="217" t="s">
        <v>48</v>
      </c>
      <c r="N27" s="18" t="s">
        <v>62</v>
      </c>
      <c r="O27" s="18" t="s">
        <v>48</v>
      </c>
      <c r="P27" s="218" t="s">
        <v>48</v>
      </c>
      <c r="Q27" s="139" t="s">
        <v>62</v>
      </c>
      <c r="R27" s="18" t="s">
        <v>62</v>
      </c>
      <c r="S27" s="18" t="s">
        <v>7</v>
      </c>
      <c r="T27" s="18" t="s">
        <v>47</v>
      </c>
      <c r="U27" s="35" t="s">
        <v>177</v>
      </c>
      <c r="V27" s="44" t="s">
        <v>229</v>
      </c>
      <c r="W27" s="18">
        <v>19</v>
      </c>
      <c r="X27" s="138">
        <v>26</v>
      </c>
      <c r="Y27" s="35">
        <v>31</v>
      </c>
      <c r="Z27" s="18" t="str">
        <f t="shared" si="1"/>
        <v>No</v>
      </c>
      <c r="AA27" s="39">
        <v>41894</v>
      </c>
      <c r="AB27" s="178" t="s">
        <v>319</v>
      </c>
      <c r="AC27" s="221"/>
      <c r="AD27" s="220" t="s">
        <v>55</v>
      </c>
    </row>
    <row r="28" spans="1:30" ht="28.8" x14ac:dyDescent="0.3">
      <c r="A28" s="243" t="s">
        <v>78</v>
      </c>
      <c r="B28" s="30" t="s">
        <v>79</v>
      </c>
      <c r="C28" s="174" t="s">
        <v>128</v>
      </c>
      <c r="D28" s="47" t="s">
        <v>102</v>
      </c>
      <c r="E28" s="50" t="s">
        <v>37</v>
      </c>
      <c r="F28" s="51">
        <v>0.125</v>
      </c>
      <c r="G28" s="50" t="s">
        <v>55</v>
      </c>
      <c r="H28" s="55" t="s">
        <v>56</v>
      </c>
      <c r="I28" s="50" t="s">
        <v>55</v>
      </c>
      <c r="J28" s="56" t="s">
        <v>56</v>
      </c>
      <c r="K28" s="50" t="s">
        <v>55</v>
      </c>
      <c r="L28" s="213" t="s">
        <v>56</v>
      </c>
      <c r="M28" s="217" t="s">
        <v>48</v>
      </c>
      <c r="N28" s="18" t="s">
        <v>62</v>
      </c>
      <c r="O28" s="18" t="s">
        <v>48</v>
      </c>
      <c r="P28" s="218" t="s">
        <v>62</v>
      </c>
      <c r="Q28" s="139" t="s">
        <v>62</v>
      </c>
      <c r="R28" s="18" t="s">
        <v>62</v>
      </c>
      <c r="S28" s="18" t="s">
        <v>7</v>
      </c>
      <c r="T28" s="18" t="s">
        <v>249</v>
      </c>
      <c r="U28" s="35" t="s">
        <v>178</v>
      </c>
      <c r="V28" s="44" t="s">
        <v>230</v>
      </c>
      <c r="W28" s="18">
        <v>8</v>
      </c>
      <c r="X28" s="138">
        <v>16</v>
      </c>
      <c r="Y28" s="35" t="s">
        <v>62</v>
      </c>
      <c r="Z28" s="18" t="str">
        <f t="shared" si="1"/>
        <v>No</v>
      </c>
      <c r="AA28" s="39">
        <v>40777</v>
      </c>
      <c r="AB28" s="178" t="s">
        <v>319</v>
      </c>
      <c r="AC28" s="221"/>
      <c r="AD28" s="220" t="s">
        <v>55</v>
      </c>
    </row>
    <row r="29" spans="1:30" ht="72" x14ac:dyDescent="0.3">
      <c r="A29" s="243" t="s">
        <v>406</v>
      </c>
      <c r="B29" s="265" t="s">
        <v>405</v>
      </c>
      <c r="C29" s="174" t="s">
        <v>407</v>
      </c>
      <c r="D29" s="249" t="s">
        <v>408</v>
      </c>
      <c r="E29" s="250" t="s">
        <v>55</v>
      </c>
      <c r="F29" s="251" t="s">
        <v>56</v>
      </c>
      <c r="G29" s="250" t="s">
        <v>55</v>
      </c>
      <c r="H29" s="251" t="s">
        <v>56</v>
      </c>
      <c r="I29" s="50" t="s">
        <v>318</v>
      </c>
      <c r="J29" s="257">
        <v>2.1999999999999999E-2</v>
      </c>
      <c r="K29" s="250" t="s">
        <v>55</v>
      </c>
      <c r="L29" s="271" t="s">
        <v>56</v>
      </c>
      <c r="M29" s="217" t="s">
        <v>62</v>
      </c>
      <c r="N29" s="18" t="s">
        <v>48</v>
      </c>
      <c r="O29" s="18" t="s">
        <v>48</v>
      </c>
      <c r="P29" s="218" t="s">
        <v>62</v>
      </c>
      <c r="Q29" s="139" t="s">
        <v>62</v>
      </c>
      <c r="R29" s="18" t="s">
        <v>62</v>
      </c>
      <c r="S29" s="18" t="s">
        <v>158</v>
      </c>
      <c r="T29" s="35" t="s">
        <v>249</v>
      </c>
      <c r="U29" s="35" t="s">
        <v>410</v>
      </c>
      <c r="V29" s="18" t="s">
        <v>409</v>
      </c>
      <c r="W29" s="35">
        <v>23</v>
      </c>
      <c r="X29" s="138" t="s">
        <v>62</v>
      </c>
      <c r="Y29" s="35" t="s">
        <v>62</v>
      </c>
      <c r="Z29" s="18" t="s">
        <v>158</v>
      </c>
      <c r="AA29" s="247">
        <v>43172</v>
      </c>
      <c r="AB29" s="178" t="s">
        <v>319</v>
      </c>
      <c r="AC29" s="179"/>
      <c r="AD29" s="220" t="s">
        <v>55</v>
      </c>
    </row>
    <row r="30" spans="1:30" ht="43.2" x14ac:dyDescent="0.3">
      <c r="A30" s="243" t="s">
        <v>80</v>
      </c>
      <c r="B30" s="30" t="s">
        <v>62</v>
      </c>
      <c r="C30" s="174" t="s">
        <v>129</v>
      </c>
      <c r="D30" s="47" t="s">
        <v>284</v>
      </c>
      <c r="E30" s="50" t="s">
        <v>313</v>
      </c>
      <c r="F30" s="51" t="s">
        <v>446</v>
      </c>
      <c r="G30" s="50" t="s">
        <v>55</v>
      </c>
      <c r="H30" s="55" t="s">
        <v>56</v>
      </c>
      <c r="I30" s="50" t="s">
        <v>55</v>
      </c>
      <c r="J30" s="56" t="s">
        <v>56</v>
      </c>
      <c r="K30" s="50" t="s">
        <v>55</v>
      </c>
      <c r="L30" s="213" t="s">
        <v>56</v>
      </c>
      <c r="M30" s="217" t="s">
        <v>48</v>
      </c>
      <c r="N30" s="18" t="s">
        <v>62</v>
      </c>
      <c r="O30" s="18" t="s">
        <v>48</v>
      </c>
      <c r="P30" s="218" t="s">
        <v>48</v>
      </c>
      <c r="Q30" s="139" t="s">
        <v>62</v>
      </c>
      <c r="R30" s="18" t="s">
        <v>62</v>
      </c>
      <c r="S30" s="18" t="s">
        <v>158</v>
      </c>
      <c r="T30" s="18" t="s">
        <v>47</v>
      </c>
      <c r="U30" s="18" t="s">
        <v>179</v>
      </c>
      <c r="V30" s="242" t="s">
        <v>385</v>
      </c>
      <c r="W30" s="18">
        <v>18</v>
      </c>
      <c r="X30" s="138">
        <v>31</v>
      </c>
      <c r="Y30" s="35">
        <v>27</v>
      </c>
      <c r="Z30" s="18" t="str">
        <f t="shared" ref="Z30:Z43" si="2">+S30</f>
        <v>For Food Contact Surfaces</v>
      </c>
      <c r="AA30" s="39">
        <v>43026</v>
      </c>
      <c r="AB30" s="178" t="s">
        <v>319</v>
      </c>
      <c r="AC30" s="221"/>
      <c r="AD30" s="220" t="s">
        <v>55</v>
      </c>
    </row>
    <row r="31" spans="1:30" ht="28.8" x14ac:dyDescent="0.3">
      <c r="A31" s="243" t="s">
        <v>81</v>
      </c>
      <c r="B31" s="30" t="s">
        <v>62</v>
      </c>
      <c r="C31" s="174" t="s">
        <v>130</v>
      </c>
      <c r="D31" s="47" t="s">
        <v>285</v>
      </c>
      <c r="E31" s="50" t="s">
        <v>314</v>
      </c>
      <c r="F31" s="51">
        <v>0.995</v>
      </c>
      <c r="G31" s="50" t="s">
        <v>55</v>
      </c>
      <c r="H31" s="55" t="s">
        <v>56</v>
      </c>
      <c r="I31" s="50" t="s">
        <v>55</v>
      </c>
      <c r="J31" s="56" t="s">
        <v>56</v>
      </c>
      <c r="K31" s="50" t="s">
        <v>55</v>
      </c>
      <c r="L31" s="213" t="s">
        <v>56</v>
      </c>
      <c r="M31" s="217" t="s">
        <v>48</v>
      </c>
      <c r="N31" s="18" t="s">
        <v>62</v>
      </c>
      <c r="O31" s="18" t="s">
        <v>48</v>
      </c>
      <c r="P31" s="218" t="s">
        <v>62</v>
      </c>
      <c r="Q31" s="139" t="s">
        <v>62</v>
      </c>
      <c r="R31" s="18" t="s">
        <v>62</v>
      </c>
      <c r="S31" s="18" t="s">
        <v>7</v>
      </c>
      <c r="T31" s="18" t="s">
        <v>249</v>
      </c>
      <c r="U31" s="35" t="s">
        <v>180</v>
      </c>
      <c r="V31" s="44" t="s">
        <v>231</v>
      </c>
      <c r="W31" s="18">
        <v>5</v>
      </c>
      <c r="X31" s="138">
        <v>5</v>
      </c>
      <c r="Y31" s="35" t="s">
        <v>62</v>
      </c>
      <c r="Z31" s="18" t="str">
        <f t="shared" si="2"/>
        <v>No</v>
      </c>
      <c r="AA31" s="39">
        <v>42324</v>
      </c>
      <c r="AB31" s="178" t="s">
        <v>319</v>
      </c>
      <c r="AC31" s="221"/>
      <c r="AD31" s="220" t="s">
        <v>55</v>
      </c>
    </row>
    <row r="32" spans="1:30" ht="57.6" x14ac:dyDescent="0.3">
      <c r="A32" s="243" t="s">
        <v>82</v>
      </c>
      <c r="B32" s="30" t="s">
        <v>62</v>
      </c>
      <c r="C32" s="174" t="s">
        <v>131</v>
      </c>
      <c r="D32" s="47" t="s">
        <v>286</v>
      </c>
      <c r="E32" s="50" t="s">
        <v>44</v>
      </c>
      <c r="F32" s="51">
        <v>0.27</v>
      </c>
      <c r="G32" s="50" t="s">
        <v>55</v>
      </c>
      <c r="H32" s="55" t="s">
        <v>56</v>
      </c>
      <c r="I32" s="50" t="s">
        <v>55</v>
      </c>
      <c r="J32" s="56" t="s">
        <v>56</v>
      </c>
      <c r="K32" s="50" t="s">
        <v>55</v>
      </c>
      <c r="L32" s="213" t="s">
        <v>56</v>
      </c>
      <c r="M32" s="217" t="s">
        <v>62</v>
      </c>
      <c r="N32" s="18" t="s">
        <v>62</v>
      </c>
      <c r="O32" s="18" t="s">
        <v>48</v>
      </c>
      <c r="P32" s="218" t="s">
        <v>48</v>
      </c>
      <c r="Q32" s="139" t="s">
        <v>62</v>
      </c>
      <c r="R32" s="18" t="s">
        <v>62</v>
      </c>
      <c r="S32" s="18" t="s">
        <v>7</v>
      </c>
      <c r="T32" s="18" t="s">
        <v>249</v>
      </c>
      <c r="U32" s="35" t="s">
        <v>181</v>
      </c>
      <c r="V32" s="44" t="s">
        <v>232</v>
      </c>
      <c r="W32" s="137">
        <v>5</v>
      </c>
      <c r="X32" s="138" t="s">
        <v>62</v>
      </c>
      <c r="Y32" s="35">
        <v>4</v>
      </c>
      <c r="Z32" s="18" t="str">
        <f t="shared" si="2"/>
        <v>No</v>
      </c>
      <c r="AA32" s="42">
        <v>40809</v>
      </c>
      <c r="AB32" s="178" t="s">
        <v>319</v>
      </c>
      <c r="AC32" s="221"/>
      <c r="AD32" s="220" t="s">
        <v>55</v>
      </c>
    </row>
    <row r="33" spans="1:30" ht="43.2" x14ac:dyDescent="0.3">
      <c r="A33" s="243" t="s">
        <v>83</v>
      </c>
      <c r="B33" s="30" t="s">
        <v>263</v>
      </c>
      <c r="C33" s="174" t="s">
        <v>132</v>
      </c>
      <c r="D33" s="47" t="s">
        <v>281</v>
      </c>
      <c r="E33" s="50" t="s">
        <v>40</v>
      </c>
      <c r="F33" s="51">
        <v>0.02</v>
      </c>
      <c r="G33" s="50" t="s">
        <v>55</v>
      </c>
      <c r="H33" s="55" t="s">
        <v>56</v>
      </c>
      <c r="I33" s="50" t="s">
        <v>55</v>
      </c>
      <c r="J33" s="56" t="s">
        <v>56</v>
      </c>
      <c r="K33" s="50" t="s">
        <v>55</v>
      </c>
      <c r="L33" s="213" t="s">
        <v>56</v>
      </c>
      <c r="M33" s="217" t="s">
        <v>48</v>
      </c>
      <c r="N33" s="18" t="s">
        <v>62</v>
      </c>
      <c r="O33" s="18" t="s">
        <v>62</v>
      </c>
      <c r="P33" s="218" t="s">
        <v>48</v>
      </c>
      <c r="Q33" s="139" t="s">
        <v>62</v>
      </c>
      <c r="R33" s="18" t="s">
        <v>62</v>
      </c>
      <c r="S33" s="18" t="s">
        <v>7</v>
      </c>
      <c r="T33" s="18" t="s">
        <v>47</v>
      </c>
      <c r="U33" s="35" t="s">
        <v>182</v>
      </c>
      <c r="V33" s="44" t="s">
        <v>233</v>
      </c>
      <c r="W33" s="18" t="s">
        <v>62</v>
      </c>
      <c r="X33" s="138">
        <v>7</v>
      </c>
      <c r="Y33" s="35">
        <v>13</v>
      </c>
      <c r="Z33" s="18" t="str">
        <f t="shared" si="2"/>
        <v>No</v>
      </c>
      <c r="AA33" s="39">
        <v>41652</v>
      </c>
      <c r="AB33" s="178" t="s">
        <v>325</v>
      </c>
      <c r="AC33" s="221"/>
      <c r="AD33" s="220" t="s">
        <v>55</v>
      </c>
    </row>
    <row r="34" spans="1:30" ht="57.6" x14ac:dyDescent="0.3">
      <c r="A34" s="243" t="s">
        <v>84</v>
      </c>
      <c r="B34" s="30" t="s">
        <v>264</v>
      </c>
      <c r="C34" s="174" t="s">
        <v>133</v>
      </c>
      <c r="D34" s="47" t="s">
        <v>373</v>
      </c>
      <c r="E34" s="50" t="s">
        <v>44</v>
      </c>
      <c r="F34" s="51">
        <v>0.27500000000000002</v>
      </c>
      <c r="G34" s="50" t="s">
        <v>315</v>
      </c>
      <c r="H34" s="55">
        <v>5.8000000000000003E-2</v>
      </c>
      <c r="I34" s="50" t="s">
        <v>55</v>
      </c>
      <c r="J34" s="56" t="s">
        <v>56</v>
      </c>
      <c r="K34" s="50" t="s">
        <v>55</v>
      </c>
      <c r="L34" s="213" t="s">
        <v>56</v>
      </c>
      <c r="M34" s="217" t="s">
        <v>62</v>
      </c>
      <c r="N34" s="18" t="s">
        <v>62</v>
      </c>
      <c r="O34" s="18" t="s">
        <v>48</v>
      </c>
      <c r="P34" s="218" t="s">
        <v>62</v>
      </c>
      <c r="Q34" s="139" t="s">
        <v>62</v>
      </c>
      <c r="R34" s="18" t="s">
        <v>62</v>
      </c>
      <c r="S34" s="18" t="s">
        <v>158</v>
      </c>
      <c r="T34" s="18" t="s">
        <v>47</v>
      </c>
      <c r="U34" s="18" t="s">
        <v>183</v>
      </c>
      <c r="V34" s="242" t="s">
        <v>386</v>
      </c>
      <c r="W34" s="18">
        <v>5</v>
      </c>
      <c r="X34" s="138" t="s">
        <v>62</v>
      </c>
      <c r="Y34" s="35" t="s">
        <v>62</v>
      </c>
      <c r="Z34" s="18" t="str">
        <f t="shared" si="2"/>
        <v>For Food Contact Surfaces</v>
      </c>
      <c r="AA34" s="39">
        <v>42936</v>
      </c>
      <c r="AB34" s="178" t="s">
        <v>319</v>
      </c>
      <c r="AC34" s="221"/>
      <c r="AD34" s="220" t="s">
        <v>55</v>
      </c>
    </row>
    <row r="35" spans="1:30" ht="28.8" x14ac:dyDescent="0.3">
      <c r="A35" s="243" t="s">
        <v>85</v>
      </c>
      <c r="B35" s="30" t="s">
        <v>62</v>
      </c>
      <c r="C35" s="174" t="s">
        <v>134</v>
      </c>
      <c r="D35" s="47" t="s">
        <v>102</v>
      </c>
      <c r="E35" s="50" t="s">
        <v>37</v>
      </c>
      <c r="F35" s="51">
        <v>0.125</v>
      </c>
      <c r="G35" s="50" t="s">
        <v>55</v>
      </c>
      <c r="H35" s="55" t="s">
        <v>56</v>
      </c>
      <c r="I35" s="50" t="s">
        <v>55</v>
      </c>
      <c r="J35" s="56" t="s">
        <v>56</v>
      </c>
      <c r="K35" s="50" t="s">
        <v>55</v>
      </c>
      <c r="L35" s="213" t="s">
        <v>56</v>
      </c>
      <c r="M35" s="217" t="s">
        <v>48</v>
      </c>
      <c r="N35" s="18" t="s">
        <v>62</v>
      </c>
      <c r="O35" s="18" t="s">
        <v>48</v>
      </c>
      <c r="P35" s="218" t="s">
        <v>62</v>
      </c>
      <c r="Q35" s="139" t="s">
        <v>62</v>
      </c>
      <c r="R35" s="18" t="s">
        <v>62</v>
      </c>
      <c r="S35" s="18" t="s">
        <v>7</v>
      </c>
      <c r="T35" s="18" t="s">
        <v>249</v>
      </c>
      <c r="U35" s="35" t="s">
        <v>184</v>
      </c>
      <c r="V35" s="44" t="s">
        <v>343</v>
      </c>
      <c r="W35" s="18">
        <v>3</v>
      </c>
      <c r="X35" s="138">
        <v>3</v>
      </c>
      <c r="Y35" s="35" t="s">
        <v>62</v>
      </c>
      <c r="Z35" s="18" t="str">
        <f t="shared" si="2"/>
        <v>No</v>
      </c>
      <c r="AA35" s="41">
        <v>41575</v>
      </c>
      <c r="AB35" s="178" t="s">
        <v>319</v>
      </c>
      <c r="AC35" s="221"/>
      <c r="AD35" s="220" t="s">
        <v>55</v>
      </c>
    </row>
    <row r="36" spans="1:30" ht="43.2" x14ac:dyDescent="0.3">
      <c r="A36" s="243" t="s">
        <v>436</v>
      </c>
      <c r="B36" s="30" t="s">
        <v>62</v>
      </c>
      <c r="C36" s="174" t="s">
        <v>135</v>
      </c>
      <c r="D36" s="47" t="s">
        <v>288</v>
      </c>
      <c r="E36" s="50" t="s">
        <v>313</v>
      </c>
      <c r="F36" s="51" t="s">
        <v>445</v>
      </c>
      <c r="G36" s="50" t="s">
        <v>55</v>
      </c>
      <c r="H36" s="55" t="s">
        <v>56</v>
      </c>
      <c r="I36" s="50" t="s">
        <v>55</v>
      </c>
      <c r="J36" s="56" t="s">
        <v>56</v>
      </c>
      <c r="K36" s="50" t="s">
        <v>55</v>
      </c>
      <c r="L36" s="213" t="s">
        <v>56</v>
      </c>
      <c r="M36" s="217" t="s">
        <v>48</v>
      </c>
      <c r="N36" s="18" t="s">
        <v>62</v>
      </c>
      <c r="O36" s="18" t="s">
        <v>48</v>
      </c>
      <c r="P36" s="218" t="s">
        <v>48</v>
      </c>
      <c r="Q36" s="139" t="s">
        <v>62</v>
      </c>
      <c r="R36" s="18" t="s">
        <v>62</v>
      </c>
      <c r="S36" s="18" t="s">
        <v>158</v>
      </c>
      <c r="T36" s="18" t="s">
        <v>47</v>
      </c>
      <c r="U36" s="35" t="s">
        <v>186</v>
      </c>
      <c r="V36" s="242" t="s">
        <v>388</v>
      </c>
      <c r="W36" s="18">
        <v>3</v>
      </c>
      <c r="X36" s="138">
        <v>3</v>
      </c>
      <c r="Y36" s="35">
        <v>3</v>
      </c>
      <c r="Z36" s="18" t="str">
        <f t="shared" si="2"/>
        <v>For Food Contact Surfaces</v>
      </c>
      <c r="AA36" s="39">
        <v>42821</v>
      </c>
      <c r="AB36" s="178" t="s">
        <v>319</v>
      </c>
      <c r="AC36" s="221"/>
      <c r="AD36" s="220" t="s">
        <v>55</v>
      </c>
    </row>
    <row r="37" spans="1:30" ht="43.2" x14ac:dyDescent="0.3">
      <c r="A37" s="243" t="s">
        <v>86</v>
      </c>
      <c r="B37" s="30" t="s">
        <v>62</v>
      </c>
      <c r="C37" s="174" t="s">
        <v>372</v>
      </c>
      <c r="D37" s="47" t="s">
        <v>287</v>
      </c>
      <c r="E37" s="50" t="s">
        <v>313</v>
      </c>
      <c r="F37" s="51" t="s">
        <v>447</v>
      </c>
      <c r="G37" s="50" t="s">
        <v>55</v>
      </c>
      <c r="H37" s="55" t="s">
        <v>56</v>
      </c>
      <c r="I37" s="50" t="s">
        <v>55</v>
      </c>
      <c r="J37" s="56" t="s">
        <v>56</v>
      </c>
      <c r="K37" s="50" t="s">
        <v>55</v>
      </c>
      <c r="L37" s="213" t="s">
        <v>56</v>
      </c>
      <c r="M37" s="217" t="s">
        <v>48</v>
      </c>
      <c r="N37" s="18" t="s">
        <v>62</v>
      </c>
      <c r="O37" s="18" t="s">
        <v>48</v>
      </c>
      <c r="P37" s="218" t="s">
        <v>62</v>
      </c>
      <c r="Q37" s="139" t="s">
        <v>62</v>
      </c>
      <c r="R37" s="18" t="s">
        <v>62</v>
      </c>
      <c r="S37" s="18" t="s">
        <v>158</v>
      </c>
      <c r="T37" s="18" t="s">
        <v>47</v>
      </c>
      <c r="U37" s="35" t="s">
        <v>185</v>
      </c>
      <c r="V37" s="242" t="s">
        <v>387</v>
      </c>
      <c r="W37" s="18">
        <v>3</v>
      </c>
      <c r="X37" s="138">
        <v>3</v>
      </c>
      <c r="Y37" s="35" t="s">
        <v>62</v>
      </c>
      <c r="Z37" s="18" t="str">
        <f t="shared" si="2"/>
        <v>For Food Contact Surfaces</v>
      </c>
      <c r="AA37" s="39">
        <v>43228</v>
      </c>
      <c r="AB37" s="178" t="s">
        <v>319</v>
      </c>
      <c r="AC37" s="221"/>
      <c r="AD37" s="220" t="s">
        <v>55</v>
      </c>
    </row>
    <row r="38" spans="1:30" ht="57.6" x14ac:dyDescent="0.3">
      <c r="A38" s="243" t="s">
        <v>87</v>
      </c>
      <c r="B38" s="30" t="s">
        <v>272</v>
      </c>
      <c r="C38" s="174" t="s">
        <v>13</v>
      </c>
      <c r="D38" s="47" t="s">
        <v>371</v>
      </c>
      <c r="E38" s="50" t="s">
        <v>313</v>
      </c>
      <c r="F38" s="51" t="s">
        <v>448</v>
      </c>
      <c r="G38" s="50" t="s">
        <v>55</v>
      </c>
      <c r="H38" s="55" t="s">
        <v>56</v>
      </c>
      <c r="I38" s="50" t="s">
        <v>55</v>
      </c>
      <c r="J38" s="56" t="s">
        <v>56</v>
      </c>
      <c r="K38" s="50" t="s">
        <v>55</v>
      </c>
      <c r="L38" s="213" t="s">
        <v>56</v>
      </c>
      <c r="M38" s="217" t="s">
        <v>48</v>
      </c>
      <c r="N38" s="18" t="s">
        <v>62</v>
      </c>
      <c r="O38" s="18" t="s">
        <v>48</v>
      </c>
      <c r="P38" s="218" t="s">
        <v>48</v>
      </c>
      <c r="Q38" s="139" t="s">
        <v>62</v>
      </c>
      <c r="R38" s="18" t="s">
        <v>62</v>
      </c>
      <c r="S38" s="18" t="s">
        <v>158</v>
      </c>
      <c r="T38" s="18" t="s">
        <v>250</v>
      </c>
      <c r="U38" s="35" t="s">
        <v>187</v>
      </c>
      <c r="V38" s="242" t="s">
        <v>389</v>
      </c>
      <c r="W38" s="137">
        <v>4</v>
      </c>
      <c r="X38" s="138">
        <v>7</v>
      </c>
      <c r="Y38" s="35">
        <v>11</v>
      </c>
      <c r="Z38" s="18" t="str">
        <f t="shared" si="2"/>
        <v>For Food Contact Surfaces</v>
      </c>
      <c r="AA38" s="39">
        <v>43152</v>
      </c>
      <c r="AB38" s="178" t="s">
        <v>319</v>
      </c>
      <c r="AC38" s="221"/>
      <c r="AD38" s="220" t="s">
        <v>248</v>
      </c>
    </row>
    <row r="39" spans="1:30" ht="43.2" x14ac:dyDescent="0.3">
      <c r="A39" s="243" t="s">
        <v>88</v>
      </c>
      <c r="B39" s="30" t="s">
        <v>62</v>
      </c>
      <c r="C39" s="174" t="s">
        <v>13</v>
      </c>
      <c r="D39" s="47" t="s">
        <v>289</v>
      </c>
      <c r="E39" s="50" t="s">
        <v>313</v>
      </c>
      <c r="F39" s="51" t="s">
        <v>449</v>
      </c>
      <c r="G39" s="50" t="s">
        <v>55</v>
      </c>
      <c r="H39" s="55" t="s">
        <v>56</v>
      </c>
      <c r="I39" s="50" t="s">
        <v>55</v>
      </c>
      <c r="J39" s="56" t="s">
        <v>56</v>
      </c>
      <c r="K39" s="50" t="s">
        <v>55</v>
      </c>
      <c r="L39" s="213" t="s">
        <v>56</v>
      </c>
      <c r="M39" s="217" t="s">
        <v>48</v>
      </c>
      <c r="N39" s="18" t="s">
        <v>62</v>
      </c>
      <c r="O39" s="18" t="s">
        <v>48</v>
      </c>
      <c r="P39" s="218" t="s">
        <v>62</v>
      </c>
      <c r="Q39" s="139" t="s">
        <v>62</v>
      </c>
      <c r="R39" s="18" t="s">
        <v>62</v>
      </c>
      <c r="S39" s="18" t="s">
        <v>158</v>
      </c>
      <c r="T39" s="18" t="s">
        <v>249</v>
      </c>
      <c r="U39" s="35" t="s">
        <v>188</v>
      </c>
      <c r="V39" s="44" t="s">
        <v>234</v>
      </c>
      <c r="W39" s="18">
        <v>3</v>
      </c>
      <c r="X39" s="138">
        <v>3</v>
      </c>
      <c r="Y39" s="35" t="s">
        <v>62</v>
      </c>
      <c r="Z39" s="18" t="str">
        <f t="shared" si="2"/>
        <v>For Food Contact Surfaces</v>
      </c>
      <c r="AA39" s="39">
        <v>42481</v>
      </c>
      <c r="AB39" s="178" t="s">
        <v>319</v>
      </c>
      <c r="AC39" s="221"/>
      <c r="AD39" s="220" t="s">
        <v>55</v>
      </c>
    </row>
    <row r="40" spans="1:30" ht="28.8" x14ac:dyDescent="0.3">
      <c r="A40" s="243" t="s">
        <v>89</v>
      </c>
      <c r="B40" s="30" t="s">
        <v>154</v>
      </c>
      <c r="C40" s="174" t="s">
        <v>13</v>
      </c>
      <c r="D40" s="47" t="s">
        <v>290</v>
      </c>
      <c r="E40" s="50" t="s">
        <v>313</v>
      </c>
      <c r="F40" s="51" t="s">
        <v>450</v>
      </c>
      <c r="G40" s="50" t="s">
        <v>55</v>
      </c>
      <c r="H40" s="55" t="s">
        <v>56</v>
      </c>
      <c r="I40" s="50" t="s">
        <v>55</v>
      </c>
      <c r="J40" s="56" t="s">
        <v>56</v>
      </c>
      <c r="K40" s="50" t="s">
        <v>55</v>
      </c>
      <c r="L40" s="213" t="s">
        <v>56</v>
      </c>
      <c r="M40" s="217" t="s">
        <v>48</v>
      </c>
      <c r="N40" s="18" t="s">
        <v>62</v>
      </c>
      <c r="O40" s="18" t="s">
        <v>62</v>
      </c>
      <c r="P40" s="218" t="s">
        <v>62</v>
      </c>
      <c r="Q40" s="139" t="s">
        <v>62</v>
      </c>
      <c r="R40" s="18" t="s">
        <v>62</v>
      </c>
      <c r="S40" s="18" t="s">
        <v>7</v>
      </c>
      <c r="T40" s="18" t="s">
        <v>249</v>
      </c>
      <c r="U40" s="18" t="s">
        <v>189</v>
      </c>
      <c r="V40" s="242" t="s">
        <v>390</v>
      </c>
      <c r="W40" s="137" t="s">
        <v>62</v>
      </c>
      <c r="X40" s="138">
        <v>6</v>
      </c>
      <c r="Y40" s="35" t="s">
        <v>62</v>
      </c>
      <c r="Z40" s="18" t="str">
        <f t="shared" si="2"/>
        <v>No</v>
      </c>
      <c r="AA40" s="39">
        <v>43174</v>
      </c>
      <c r="AB40" s="178" t="s">
        <v>319</v>
      </c>
      <c r="AC40" s="221"/>
      <c r="AD40" s="220" t="s">
        <v>55</v>
      </c>
    </row>
    <row r="41" spans="1:30" ht="43.2" x14ac:dyDescent="0.3">
      <c r="A41" s="243" t="s">
        <v>90</v>
      </c>
      <c r="B41" s="30" t="s">
        <v>91</v>
      </c>
      <c r="C41" s="174" t="s">
        <v>136</v>
      </c>
      <c r="D41" s="47" t="s">
        <v>291</v>
      </c>
      <c r="E41" s="50" t="s">
        <v>313</v>
      </c>
      <c r="F41" s="51" t="s">
        <v>444</v>
      </c>
      <c r="G41" s="50" t="s">
        <v>55</v>
      </c>
      <c r="H41" s="55" t="s">
        <v>56</v>
      </c>
      <c r="I41" s="50" t="s">
        <v>55</v>
      </c>
      <c r="J41" s="56" t="s">
        <v>56</v>
      </c>
      <c r="K41" s="50" t="s">
        <v>55</v>
      </c>
      <c r="L41" s="213" t="s">
        <v>56</v>
      </c>
      <c r="M41" s="217" t="s">
        <v>48</v>
      </c>
      <c r="N41" s="18" t="s">
        <v>62</v>
      </c>
      <c r="O41" s="18" t="s">
        <v>48</v>
      </c>
      <c r="P41" s="218" t="s">
        <v>48</v>
      </c>
      <c r="Q41" s="139" t="s">
        <v>62</v>
      </c>
      <c r="R41" s="18" t="s">
        <v>62</v>
      </c>
      <c r="S41" s="18" t="s">
        <v>158</v>
      </c>
      <c r="T41" s="18" t="s">
        <v>47</v>
      </c>
      <c r="U41" s="35" t="s">
        <v>190</v>
      </c>
      <c r="V41" s="44" t="s">
        <v>235</v>
      </c>
      <c r="W41" s="18">
        <v>5</v>
      </c>
      <c r="X41" s="138">
        <v>6</v>
      </c>
      <c r="Y41" s="35">
        <v>7</v>
      </c>
      <c r="Z41" s="18" t="str">
        <f t="shared" si="2"/>
        <v>For Food Contact Surfaces</v>
      </c>
      <c r="AA41" s="39">
        <v>42417</v>
      </c>
      <c r="AB41" s="178" t="s">
        <v>319</v>
      </c>
      <c r="AC41" s="221"/>
      <c r="AD41" s="220" t="s">
        <v>55</v>
      </c>
    </row>
    <row r="42" spans="1:30" ht="43.2" x14ac:dyDescent="0.3">
      <c r="A42" s="243" t="s">
        <v>92</v>
      </c>
      <c r="B42" s="30" t="s">
        <v>265</v>
      </c>
      <c r="C42" s="174" t="s">
        <v>137</v>
      </c>
      <c r="D42" s="47" t="s">
        <v>292</v>
      </c>
      <c r="E42" s="50" t="s">
        <v>38</v>
      </c>
      <c r="F42" s="51">
        <v>0.73</v>
      </c>
      <c r="G42" s="50" t="s">
        <v>55</v>
      </c>
      <c r="H42" s="55" t="s">
        <v>56</v>
      </c>
      <c r="I42" s="50" t="s">
        <v>55</v>
      </c>
      <c r="J42" s="56" t="s">
        <v>56</v>
      </c>
      <c r="K42" s="50" t="s">
        <v>55</v>
      </c>
      <c r="L42" s="213" t="s">
        <v>56</v>
      </c>
      <c r="M42" s="217" t="s">
        <v>48</v>
      </c>
      <c r="N42" s="18" t="s">
        <v>62</v>
      </c>
      <c r="O42" s="18" t="s">
        <v>48</v>
      </c>
      <c r="P42" s="218" t="s">
        <v>48</v>
      </c>
      <c r="Q42" s="139" t="s">
        <v>62</v>
      </c>
      <c r="R42" s="18" t="s">
        <v>62</v>
      </c>
      <c r="S42" s="18" t="s">
        <v>7</v>
      </c>
      <c r="T42" s="18" t="s">
        <v>249</v>
      </c>
      <c r="U42" s="35" t="s">
        <v>191</v>
      </c>
      <c r="V42" s="44" t="s">
        <v>236</v>
      </c>
      <c r="W42" s="18">
        <v>14</v>
      </c>
      <c r="X42" s="138">
        <v>21</v>
      </c>
      <c r="Y42" s="35">
        <v>27</v>
      </c>
      <c r="Z42" s="18" t="str">
        <f t="shared" si="2"/>
        <v>No</v>
      </c>
      <c r="AA42" s="39">
        <v>42102</v>
      </c>
      <c r="AB42" s="178" t="s">
        <v>319</v>
      </c>
      <c r="AC42" s="221"/>
      <c r="AD42" s="220" t="s">
        <v>55</v>
      </c>
    </row>
    <row r="43" spans="1:30" ht="43.2" x14ac:dyDescent="0.3">
      <c r="A43" s="243" t="s">
        <v>93</v>
      </c>
      <c r="B43" s="30" t="s">
        <v>62</v>
      </c>
      <c r="C43" s="174" t="s">
        <v>138</v>
      </c>
      <c r="D43" s="47" t="s">
        <v>293</v>
      </c>
      <c r="E43" s="50" t="s">
        <v>55</v>
      </c>
      <c r="F43" s="51" t="s">
        <v>56</v>
      </c>
      <c r="G43" s="50" t="s">
        <v>316</v>
      </c>
      <c r="H43" s="55">
        <v>6.6E-3</v>
      </c>
      <c r="I43" s="50" t="s">
        <v>50</v>
      </c>
      <c r="J43" s="56">
        <v>3.6000000000000002E-4</v>
      </c>
      <c r="K43" s="50" t="s">
        <v>55</v>
      </c>
      <c r="L43" s="213" t="s">
        <v>56</v>
      </c>
      <c r="M43" s="217" t="s">
        <v>48</v>
      </c>
      <c r="N43" s="18" t="s">
        <v>62</v>
      </c>
      <c r="O43" s="18" t="s">
        <v>48</v>
      </c>
      <c r="P43" s="218" t="s">
        <v>62</v>
      </c>
      <c r="Q43" s="139" t="s">
        <v>62</v>
      </c>
      <c r="R43" s="18" t="s">
        <v>62</v>
      </c>
      <c r="S43" s="18" t="s">
        <v>158</v>
      </c>
      <c r="T43" s="18" t="s">
        <v>249</v>
      </c>
      <c r="U43" s="18" t="s">
        <v>192</v>
      </c>
      <c r="V43" s="242" t="s">
        <v>391</v>
      </c>
      <c r="W43" s="137">
        <v>4</v>
      </c>
      <c r="X43" s="138">
        <v>4</v>
      </c>
      <c r="Y43" s="35" t="s">
        <v>62</v>
      </c>
      <c r="Z43" s="18" t="str">
        <f t="shared" si="2"/>
        <v>For Food Contact Surfaces</v>
      </c>
      <c r="AA43" s="39">
        <v>42804</v>
      </c>
      <c r="AB43" s="178" t="s">
        <v>319</v>
      </c>
      <c r="AC43" s="221"/>
      <c r="AD43" s="220" t="s">
        <v>55</v>
      </c>
    </row>
    <row r="44" spans="1:30" ht="115.2" x14ac:dyDescent="0.3">
      <c r="A44" s="243" t="s">
        <v>350</v>
      </c>
      <c r="B44" s="30" t="s">
        <v>351</v>
      </c>
      <c r="C44" s="174" t="s">
        <v>352</v>
      </c>
      <c r="D44" s="47" t="s">
        <v>353</v>
      </c>
      <c r="E44" s="50" t="s">
        <v>37</v>
      </c>
      <c r="F44" s="51">
        <v>8.2500000000000004E-2</v>
      </c>
      <c r="G44" s="50" t="s">
        <v>55</v>
      </c>
      <c r="H44" s="55" t="s">
        <v>56</v>
      </c>
      <c r="I44" s="50" t="s">
        <v>55</v>
      </c>
      <c r="J44" s="56" t="s">
        <v>56</v>
      </c>
      <c r="K44" s="50" t="s">
        <v>55</v>
      </c>
      <c r="L44" s="213" t="s">
        <v>56</v>
      </c>
      <c r="M44" s="217" t="s">
        <v>48</v>
      </c>
      <c r="N44" s="18" t="s">
        <v>62</v>
      </c>
      <c r="O44" s="18" t="s">
        <v>48</v>
      </c>
      <c r="P44" s="218" t="s">
        <v>62</v>
      </c>
      <c r="Q44" s="139" t="s">
        <v>62</v>
      </c>
      <c r="R44" s="18" t="s">
        <v>62</v>
      </c>
      <c r="S44" s="18" t="s">
        <v>158</v>
      </c>
      <c r="T44" s="18" t="s">
        <v>249</v>
      </c>
      <c r="U44" s="18" t="s">
        <v>354</v>
      </c>
      <c r="V44" s="242" t="s">
        <v>392</v>
      </c>
      <c r="W44" s="137">
        <v>15</v>
      </c>
      <c r="X44" s="138">
        <v>15</v>
      </c>
      <c r="Y44" s="35" t="s">
        <v>62</v>
      </c>
      <c r="Z44" s="18" t="s">
        <v>158</v>
      </c>
      <c r="AA44" s="39">
        <v>43077</v>
      </c>
      <c r="AB44" s="178" t="s">
        <v>319</v>
      </c>
      <c r="AC44" s="221"/>
      <c r="AD44" s="220" t="s">
        <v>55</v>
      </c>
    </row>
    <row r="45" spans="1:30" ht="100.8" x14ac:dyDescent="0.3">
      <c r="A45" s="243" t="s">
        <v>94</v>
      </c>
      <c r="B45" s="30" t="s">
        <v>266</v>
      </c>
      <c r="C45" s="174" t="s">
        <v>369</v>
      </c>
      <c r="D45" s="47" t="s">
        <v>294</v>
      </c>
      <c r="E45" s="50" t="s">
        <v>37</v>
      </c>
      <c r="F45" s="51">
        <v>0.06</v>
      </c>
      <c r="G45" s="50" t="s">
        <v>55</v>
      </c>
      <c r="H45" s="55" t="s">
        <v>56</v>
      </c>
      <c r="I45" s="50" t="s">
        <v>55</v>
      </c>
      <c r="J45" s="56" t="s">
        <v>56</v>
      </c>
      <c r="K45" s="50" t="s">
        <v>55</v>
      </c>
      <c r="L45" s="213" t="s">
        <v>56</v>
      </c>
      <c r="M45" s="217" t="s">
        <v>48</v>
      </c>
      <c r="N45" s="18" t="s">
        <v>62</v>
      </c>
      <c r="O45" s="18" t="s">
        <v>48</v>
      </c>
      <c r="P45" s="218" t="s">
        <v>62</v>
      </c>
      <c r="Q45" s="139" t="s">
        <v>62</v>
      </c>
      <c r="R45" s="18" t="s">
        <v>62</v>
      </c>
      <c r="S45" s="18" t="s">
        <v>158</v>
      </c>
      <c r="T45" s="18" t="s">
        <v>249</v>
      </c>
      <c r="U45" s="35" t="s">
        <v>193</v>
      </c>
      <c r="V45" s="44" t="s">
        <v>370</v>
      </c>
      <c r="W45" s="18">
        <v>20</v>
      </c>
      <c r="X45" s="138">
        <v>24</v>
      </c>
      <c r="Y45" s="35" t="s">
        <v>62</v>
      </c>
      <c r="Z45" s="18" t="str">
        <f>+S45</f>
        <v>For Food Contact Surfaces</v>
      </c>
      <c r="AA45" s="39">
        <v>42620</v>
      </c>
      <c r="AB45" s="178" t="s">
        <v>319</v>
      </c>
      <c r="AC45" s="221"/>
      <c r="AD45" s="220" t="s">
        <v>55</v>
      </c>
    </row>
    <row r="46" spans="1:30" ht="43.2" x14ac:dyDescent="0.3">
      <c r="A46" s="243" t="s">
        <v>95</v>
      </c>
      <c r="B46" s="30" t="s">
        <v>267</v>
      </c>
      <c r="C46" s="174" t="s">
        <v>139</v>
      </c>
      <c r="D46" s="47" t="s">
        <v>295</v>
      </c>
      <c r="E46" s="50" t="s">
        <v>37</v>
      </c>
      <c r="F46" s="55">
        <v>5.0000000000000001E-4</v>
      </c>
      <c r="G46" s="50" t="s">
        <v>55</v>
      </c>
      <c r="H46" s="55" t="s">
        <v>56</v>
      </c>
      <c r="I46" s="50" t="s">
        <v>55</v>
      </c>
      <c r="J46" s="56" t="s">
        <v>56</v>
      </c>
      <c r="K46" s="50" t="s">
        <v>55</v>
      </c>
      <c r="L46" s="213" t="s">
        <v>56</v>
      </c>
      <c r="M46" s="217" t="s">
        <v>48</v>
      </c>
      <c r="N46" s="18" t="s">
        <v>62</v>
      </c>
      <c r="O46" s="18" t="s">
        <v>48</v>
      </c>
      <c r="P46" s="218" t="s">
        <v>62</v>
      </c>
      <c r="Q46" s="139" t="s">
        <v>62</v>
      </c>
      <c r="R46" s="18" t="s">
        <v>62</v>
      </c>
      <c r="S46" s="18" t="s">
        <v>158</v>
      </c>
      <c r="T46" s="18" t="s">
        <v>249</v>
      </c>
      <c r="U46" s="35" t="s">
        <v>194</v>
      </c>
      <c r="V46" s="44" t="s">
        <v>237</v>
      </c>
      <c r="W46" s="18">
        <v>4</v>
      </c>
      <c r="X46" s="138">
        <v>4</v>
      </c>
      <c r="Y46" s="35" t="s">
        <v>62</v>
      </c>
      <c r="Z46" s="18" t="str">
        <f>+S46</f>
        <v>For Food Contact Surfaces</v>
      </c>
      <c r="AA46" s="39">
        <v>41857</v>
      </c>
      <c r="AB46" s="178" t="s">
        <v>326</v>
      </c>
      <c r="AC46" s="221"/>
      <c r="AD46" s="220" t="s">
        <v>55</v>
      </c>
    </row>
    <row r="47" spans="1:30" ht="28.8" x14ac:dyDescent="0.3">
      <c r="A47" s="243" t="s">
        <v>97</v>
      </c>
      <c r="B47" s="30" t="s">
        <v>62</v>
      </c>
      <c r="C47" s="174" t="s">
        <v>131</v>
      </c>
      <c r="D47" s="47" t="s">
        <v>297</v>
      </c>
      <c r="E47" s="50" t="s">
        <v>313</v>
      </c>
      <c r="F47" s="51" t="s">
        <v>451</v>
      </c>
      <c r="G47" s="50" t="s">
        <v>55</v>
      </c>
      <c r="H47" s="55" t="s">
        <v>56</v>
      </c>
      <c r="I47" s="50" t="s">
        <v>55</v>
      </c>
      <c r="J47" s="56" t="s">
        <v>56</v>
      </c>
      <c r="K47" s="50" t="s">
        <v>55</v>
      </c>
      <c r="L47" s="213" t="s">
        <v>56</v>
      </c>
      <c r="M47" s="217" t="s">
        <v>48</v>
      </c>
      <c r="N47" s="18" t="s">
        <v>62</v>
      </c>
      <c r="O47" s="18" t="s">
        <v>62</v>
      </c>
      <c r="P47" s="218" t="s">
        <v>48</v>
      </c>
      <c r="Q47" s="139" t="s">
        <v>62</v>
      </c>
      <c r="R47" s="18" t="s">
        <v>62</v>
      </c>
      <c r="S47" s="18" t="s">
        <v>7</v>
      </c>
      <c r="T47" s="18" t="s">
        <v>14</v>
      </c>
      <c r="U47" s="35" t="s">
        <v>196</v>
      </c>
      <c r="V47" s="242" t="s">
        <v>403</v>
      </c>
      <c r="W47" s="18" t="s">
        <v>62</v>
      </c>
      <c r="X47" s="138">
        <v>5</v>
      </c>
      <c r="Y47" s="35">
        <v>10</v>
      </c>
      <c r="Z47" s="18" t="s">
        <v>7</v>
      </c>
      <c r="AA47" s="39">
        <v>43061</v>
      </c>
      <c r="AB47" s="178" t="s">
        <v>367</v>
      </c>
      <c r="AC47" s="221"/>
      <c r="AD47" s="220" t="s">
        <v>55</v>
      </c>
    </row>
    <row r="48" spans="1:30" ht="72" x14ac:dyDescent="0.3">
      <c r="A48" s="243" t="s">
        <v>98</v>
      </c>
      <c r="B48" s="30" t="s">
        <v>62</v>
      </c>
      <c r="C48" s="174" t="s">
        <v>131</v>
      </c>
      <c r="D48" s="47" t="s">
        <v>298</v>
      </c>
      <c r="E48" s="50" t="s">
        <v>313</v>
      </c>
      <c r="F48" s="51" t="s">
        <v>444</v>
      </c>
      <c r="G48" s="50" t="s">
        <v>55</v>
      </c>
      <c r="H48" s="55" t="s">
        <v>56</v>
      </c>
      <c r="I48" s="50" t="s">
        <v>55</v>
      </c>
      <c r="J48" s="56" t="s">
        <v>56</v>
      </c>
      <c r="K48" s="50" t="s">
        <v>55</v>
      </c>
      <c r="L48" s="213" t="s">
        <v>56</v>
      </c>
      <c r="M48" s="217" t="s">
        <v>48</v>
      </c>
      <c r="N48" s="18" t="s">
        <v>62</v>
      </c>
      <c r="O48" s="18" t="s">
        <v>48</v>
      </c>
      <c r="P48" s="218" t="s">
        <v>62</v>
      </c>
      <c r="Q48" s="139" t="s">
        <v>62</v>
      </c>
      <c r="R48" s="18" t="s">
        <v>62</v>
      </c>
      <c r="S48" s="18" t="s">
        <v>160</v>
      </c>
      <c r="T48" s="18" t="s">
        <v>249</v>
      </c>
      <c r="U48" s="35" t="s">
        <v>197</v>
      </c>
      <c r="V48" s="242" t="s">
        <v>402</v>
      </c>
      <c r="W48" s="18">
        <v>6</v>
      </c>
      <c r="X48" s="138">
        <v>4</v>
      </c>
      <c r="Y48" s="35" t="s">
        <v>62</v>
      </c>
      <c r="Z48" s="18" t="s">
        <v>160</v>
      </c>
      <c r="AA48" s="39">
        <v>43227</v>
      </c>
      <c r="AB48" s="178" t="s">
        <v>328</v>
      </c>
      <c r="AC48" s="221"/>
      <c r="AD48" s="220" t="s">
        <v>55</v>
      </c>
    </row>
    <row r="49" spans="1:30" ht="72" x14ac:dyDescent="0.3">
      <c r="A49" s="243" t="s">
        <v>96</v>
      </c>
      <c r="B49" s="30" t="s">
        <v>368</v>
      </c>
      <c r="C49" s="174" t="s">
        <v>131</v>
      </c>
      <c r="D49" s="47" t="s">
        <v>296</v>
      </c>
      <c r="E49" s="50" t="s">
        <v>313</v>
      </c>
      <c r="F49" s="51" t="s">
        <v>452</v>
      </c>
      <c r="G49" s="50" t="s">
        <v>55</v>
      </c>
      <c r="H49" s="55" t="s">
        <v>56</v>
      </c>
      <c r="I49" s="50" t="s">
        <v>55</v>
      </c>
      <c r="J49" s="56" t="s">
        <v>56</v>
      </c>
      <c r="K49" s="50" t="s">
        <v>55</v>
      </c>
      <c r="L49" s="213" t="s">
        <v>56</v>
      </c>
      <c r="M49" s="217" t="s">
        <v>48</v>
      </c>
      <c r="N49" s="18" t="s">
        <v>62</v>
      </c>
      <c r="O49" s="18" t="s">
        <v>48</v>
      </c>
      <c r="P49" s="218" t="s">
        <v>48</v>
      </c>
      <c r="Q49" s="139" t="s">
        <v>62</v>
      </c>
      <c r="R49" s="18" t="s">
        <v>62</v>
      </c>
      <c r="S49" s="18" t="s">
        <v>158</v>
      </c>
      <c r="T49" s="18" t="s">
        <v>47</v>
      </c>
      <c r="U49" s="35" t="s">
        <v>195</v>
      </c>
      <c r="V49" s="242" t="s">
        <v>404</v>
      </c>
      <c r="W49" s="18">
        <v>12</v>
      </c>
      <c r="X49" s="138">
        <v>22</v>
      </c>
      <c r="Y49" s="35">
        <v>25</v>
      </c>
      <c r="Z49" s="18" t="str">
        <f>+S49</f>
        <v>For Food Contact Surfaces</v>
      </c>
      <c r="AA49" s="39">
        <v>42914</v>
      </c>
      <c r="AB49" s="178" t="s">
        <v>327</v>
      </c>
      <c r="AC49" s="221"/>
      <c r="AD49" s="220" t="s">
        <v>55</v>
      </c>
    </row>
    <row r="50" spans="1:30" ht="72" x14ac:dyDescent="0.3">
      <c r="A50" s="243" t="s">
        <v>99</v>
      </c>
      <c r="B50" s="30" t="s">
        <v>153</v>
      </c>
      <c r="C50" s="174" t="s">
        <v>140</v>
      </c>
      <c r="D50" s="47" t="s">
        <v>299</v>
      </c>
      <c r="E50" s="50" t="s">
        <v>44</v>
      </c>
      <c r="F50" s="56">
        <v>1.08E-3</v>
      </c>
      <c r="G50" s="50" t="s">
        <v>55</v>
      </c>
      <c r="H50" s="55" t="s">
        <v>56</v>
      </c>
      <c r="I50" s="50" t="s">
        <v>55</v>
      </c>
      <c r="J50" s="56" t="s">
        <v>56</v>
      </c>
      <c r="K50" s="50" t="s">
        <v>55</v>
      </c>
      <c r="L50" s="213" t="s">
        <v>56</v>
      </c>
      <c r="M50" s="217" t="s">
        <v>48</v>
      </c>
      <c r="N50" s="18" t="s">
        <v>62</v>
      </c>
      <c r="O50" s="18" t="s">
        <v>48</v>
      </c>
      <c r="P50" s="218" t="s">
        <v>62</v>
      </c>
      <c r="Q50" s="139" t="s">
        <v>62</v>
      </c>
      <c r="R50" s="18" t="s">
        <v>62</v>
      </c>
      <c r="S50" s="18" t="s">
        <v>158</v>
      </c>
      <c r="T50" s="18" t="s">
        <v>249</v>
      </c>
      <c r="U50" s="35" t="s">
        <v>198</v>
      </c>
      <c r="V50" s="44" t="s">
        <v>238</v>
      </c>
      <c r="W50" s="18">
        <v>4</v>
      </c>
      <c r="X50" s="138">
        <v>4</v>
      </c>
      <c r="Y50" s="35" t="s">
        <v>62</v>
      </c>
      <c r="Z50" s="18" t="str">
        <f>+S50</f>
        <v>For Food Contact Surfaces</v>
      </c>
      <c r="AA50" s="39">
        <v>42405</v>
      </c>
      <c r="AB50" s="178" t="s">
        <v>329</v>
      </c>
      <c r="AC50" s="221"/>
      <c r="AD50" s="220" t="s">
        <v>55</v>
      </c>
    </row>
    <row r="51" spans="1:30" ht="43.2" x14ac:dyDescent="0.3">
      <c r="A51" s="243" t="s">
        <v>100</v>
      </c>
      <c r="B51" s="30" t="s">
        <v>268</v>
      </c>
      <c r="C51" s="174" t="s">
        <v>141</v>
      </c>
      <c r="D51" s="47" t="s">
        <v>300</v>
      </c>
      <c r="E51" s="50" t="s">
        <v>317</v>
      </c>
      <c r="F51" s="51">
        <v>0.30499999999999999</v>
      </c>
      <c r="G51" s="50" t="s">
        <v>55</v>
      </c>
      <c r="H51" s="55" t="s">
        <v>56</v>
      </c>
      <c r="I51" s="50" t="s">
        <v>55</v>
      </c>
      <c r="J51" s="56" t="s">
        <v>56</v>
      </c>
      <c r="K51" s="50" t="s">
        <v>55</v>
      </c>
      <c r="L51" s="213" t="s">
        <v>56</v>
      </c>
      <c r="M51" s="217" t="s">
        <v>48</v>
      </c>
      <c r="N51" s="18" t="s">
        <v>62</v>
      </c>
      <c r="O51" s="18" t="s">
        <v>48</v>
      </c>
      <c r="P51" s="218" t="s">
        <v>48</v>
      </c>
      <c r="Q51" s="139" t="s">
        <v>62</v>
      </c>
      <c r="R51" s="18" t="s">
        <v>62</v>
      </c>
      <c r="S51" s="18" t="s">
        <v>158</v>
      </c>
      <c r="T51" s="18" t="s">
        <v>47</v>
      </c>
      <c r="U51" s="35" t="s">
        <v>199</v>
      </c>
      <c r="V51" s="242" t="s">
        <v>401</v>
      </c>
      <c r="W51" s="137">
        <v>18</v>
      </c>
      <c r="X51" s="138">
        <v>56</v>
      </c>
      <c r="Y51" s="35">
        <v>18</v>
      </c>
      <c r="Z51" s="18" t="str">
        <f t="shared" ref="Z51:Z60" si="3">+S51</f>
        <v>For Food Contact Surfaces</v>
      </c>
      <c r="AA51" s="42">
        <v>42905</v>
      </c>
      <c r="AB51" s="178" t="s">
        <v>319</v>
      </c>
      <c r="AC51" s="221"/>
      <c r="AD51" s="220" t="s">
        <v>55</v>
      </c>
    </row>
    <row r="52" spans="1:30" ht="52.8" x14ac:dyDescent="0.3">
      <c r="A52" s="245" t="s">
        <v>101</v>
      </c>
      <c r="B52" s="32" t="s">
        <v>399</v>
      </c>
      <c r="C52" s="174" t="s">
        <v>141</v>
      </c>
      <c r="D52" s="47" t="s">
        <v>301</v>
      </c>
      <c r="E52" s="50" t="s">
        <v>317</v>
      </c>
      <c r="F52" s="51">
        <v>0.30499999999999999</v>
      </c>
      <c r="G52" s="50" t="s">
        <v>55</v>
      </c>
      <c r="H52" s="55" t="s">
        <v>56</v>
      </c>
      <c r="I52" s="50" t="s">
        <v>55</v>
      </c>
      <c r="J52" s="56" t="s">
        <v>56</v>
      </c>
      <c r="K52" s="50" t="s">
        <v>55</v>
      </c>
      <c r="L52" s="213" t="s">
        <v>56</v>
      </c>
      <c r="M52" s="217" t="s">
        <v>48</v>
      </c>
      <c r="N52" s="18" t="s">
        <v>62</v>
      </c>
      <c r="O52" s="18" t="s">
        <v>48</v>
      </c>
      <c r="P52" s="218" t="s">
        <v>48</v>
      </c>
      <c r="Q52" s="139" t="s">
        <v>62</v>
      </c>
      <c r="R52" s="18" t="s">
        <v>62</v>
      </c>
      <c r="S52" s="18" t="s">
        <v>158</v>
      </c>
      <c r="T52" s="18" t="s">
        <v>47</v>
      </c>
      <c r="U52" s="35" t="s">
        <v>200</v>
      </c>
      <c r="V52" s="242" t="s">
        <v>400</v>
      </c>
      <c r="W52" s="18">
        <v>17</v>
      </c>
      <c r="X52" s="138">
        <v>75</v>
      </c>
      <c r="Y52" s="35">
        <v>66</v>
      </c>
      <c r="Z52" s="18" t="str">
        <f t="shared" si="3"/>
        <v>For Food Contact Surfaces</v>
      </c>
      <c r="AA52" s="39">
        <v>42940</v>
      </c>
      <c r="AB52" s="178" t="s">
        <v>319</v>
      </c>
      <c r="AC52" s="221"/>
      <c r="AD52" s="220" t="s">
        <v>55</v>
      </c>
    </row>
    <row r="53" spans="1:30" ht="28.8" x14ac:dyDescent="0.3">
      <c r="A53" s="243" t="s">
        <v>106</v>
      </c>
      <c r="B53" s="30" t="s">
        <v>62</v>
      </c>
      <c r="C53" s="174" t="s">
        <v>145</v>
      </c>
      <c r="D53" s="47" t="s">
        <v>302</v>
      </c>
      <c r="E53" s="50" t="s">
        <v>37</v>
      </c>
      <c r="F53" s="51">
        <v>0.1</v>
      </c>
      <c r="G53" s="50" t="s">
        <v>55</v>
      </c>
      <c r="H53" s="55" t="s">
        <v>56</v>
      </c>
      <c r="I53" s="50" t="s">
        <v>55</v>
      </c>
      <c r="J53" s="56" t="s">
        <v>56</v>
      </c>
      <c r="K53" s="50" t="s">
        <v>55</v>
      </c>
      <c r="L53" s="213" t="s">
        <v>56</v>
      </c>
      <c r="M53" s="217" t="s">
        <v>48</v>
      </c>
      <c r="N53" s="18" t="s">
        <v>62</v>
      </c>
      <c r="O53" s="18" t="s">
        <v>48</v>
      </c>
      <c r="P53" s="218" t="s">
        <v>62</v>
      </c>
      <c r="Q53" s="139" t="s">
        <v>62</v>
      </c>
      <c r="R53" s="18" t="s">
        <v>62</v>
      </c>
      <c r="S53" s="18" t="s">
        <v>7</v>
      </c>
      <c r="T53" s="18" t="s">
        <v>249</v>
      </c>
      <c r="U53" s="35" t="s">
        <v>205</v>
      </c>
      <c r="V53" s="44" t="s">
        <v>243</v>
      </c>
      <c r="W53" s="18">
        <v>7</v>
      </c>
      <c r="X53" s="138">
        <v>11</v>
      </c>
      <c r="Y53" s="35" t="s">
        <v>62</v>
      </c>
      <c r="Z53" s="18" t="str">
        <f t="shared" si="3"/>
        <v>No</v>
      </c>
      <c r="AA53" s="39">
        <v>40983</v>
      </c>
      <c r="AB53" s="178" t="s">
        <v>319</v>
      </c>
      <c r="AC53" s="221"/>
      <c r="AD53" s="220" t="s">
        <v>55</v>
      </c>
    </row>
    <row r="54" spans="1:30" ht="43.2" x14ac:dyDescent="0.3">
      <c r="A54" s="243" t="s">
        <v>102</v>
      </c>
      <c r="B54" s="30" t="s">
        <v>269</v>
      </c>
      <c r="C54" s="174" t="s">
        <v>142</v>
      </c>
      <c r="D54" s="47" t="s">
        <v>102</v>
      </c>
      <c r="E54" s="50" t="s">
        <v>37</v>
      </c>
      <c r="F54" s="51">
        <v>0.125</v>
      </c>
      <c r="G54" s="50" t="s">
        <v>55</v>
      </c>
      <c r="H54" s="55" t="s">
        <v>56</v>
      </c>
      <c r="I54" s="50" t="s">
        <v>55</v>
      </c>
      <c r="J54" s="56" t="s">
        <v>56</v>
      </c>
      <c r="K54" s="50" t="s">
        <v>55</v>
      </c>
      <c r="L54" s="213" t="s">
        <v>56</v>
      </c>
      <c r="M54" s="217" t="s">
        <v>48</v>
      </c>
      <c r="N54" s="18" t="s">
        <v>62</v>
      </c>
      <c r="O54" s="18" t="s">
        <v>48</v>
      </c>
      <c r="P54" s="218" t="s">
        <v>62</v>
      </c>
      <c r="Q54" s="139" t="s">
        <v>62</v>
      </c>
      <c r="R54" s="18" t="s">
        <v>62</v>
      </c>
      <c r="S54" s="18" t="s">
        <v>7</v>
      </c>
      <c r="T54" s="18" t="s">
        <v>249</v>
      </c>
      <c r="U54" s="35" t="s">
        <v>201</v>
      </c>
      <c r="V54" s="44" t="s">
        <v>239</v>
      </c>
      <c r="W54" s="18">
        <v>15</v>
      </c>
      <c r="X54" s="138">
        <v>12</v>
      </c>
      <c r="Y54" s="35" t="s">
        <v>62</v>
      </c>
      <c r="Z54" s="18" t="str">
        <f t="shared" si="3"/>
        <v>No</v>
      </c>
      <c r="AA54" s="39">
        <v>41051</v>
      </c>
      <c r="AB54" s="178" t="s">
        <v>319</v>
      </c>
      <c r="AC54" s="221"/>
      <c r="AD54" s="220" t="s">
        <v>55</v>
      </c>
    </row>
    <row r="55" spans="1:30" ht="57.6" x14ac:dyDescent="0.3">
      <c r="A55" s="243" t="s">
        <v>102</v>
      </c>
      <c r="B55" s="30" t="s">
        <v>270</v>
      </c>
      <c r="C55" s="174" t="s">
        <v>143</v>
      </c>
      <c r="D55" s="47" t="s">
        <v>102</v>
      </c>
      <c r="E55" s="50" t="s">
        <v>37</v>
      </c>
      <c r="F55" s="51">
        <v>0.125</v>
      </c>
      <c r="G55" s="50" t="s">
        <v>55</v>
      </c>
      <c r="H55" s="55" t="s">
        <v>56</v>
      </c>
      <c r="I55" s="50" t="s">
        <v>55</v>
      </c>
      <c r="J55" s="56" t="s">
        <v>56</v>
      </c>
      <c r="K55" s="50" t="s">
        <v>55</v>
      </c>
      <c r="L55" s="213" t="s">
        <v>56</v>
      </c>
      <c r="M55" s="217" t="s">
        <v>48</v>
      </c>
      <c r="N55" s="18" t="s">
        <v>62</v>
      </c>
      <c r="O55" s="18" t="s">
        <v>48</v>
      </c>
      <c r="P55" s="218" t="s">
        <v>48</v>
      </c>
      <c r="Q55" s="139" t="s">
        <v>62</v>
      </c>
      <c r="R55" s="18" t="s">
        <v>62</v>
      </c>
      <c r="S55" s="18" t="s">
        <v>7</v>
      </c>
      <c r="T55" s="18" t="s">
        <v>249</v>
      </c>
      <c r="U55" s="35" t="s">
        <v>202</v>
      </c>
      <c r="V55" s="44" t="s">
        <v>240</v>
      </c>
      <c r="W55" s="18">
        <v>6</v>
      </c>
      <c r="X55" s="138">
        <v>13</v>
      </c>
      <c r="Y55" s="35">
        <v>16</v>
      </c>
      <c r="Z55" s="18" t="str">
        <f t="shared" si="3"/>
        <v>No</v>
      </c>
      <c r="AA55" s="39">
        <v>42326</v>
      </c>
      <c r="AB55" s="178" t="s">
        <v>319</v>
      </c>
      <c r="AC55" s="221"/>
      <c r="AD55" s="220" t="s">
        <v>55</v>
      </c>
    </row>
    <row r="56" spans="1:30" ht="43.2" x14ac:dyDescent="0.3">
      <c r="A56" s="243" t="s">
        <v>103</v>
      </c>
      <c r="B56" s="30" t="s">
        <v>104</v>
      </c>
      <c r="C56" s="174" t="s">
        <v>144</v>
      </c>
      <c r="D56" s="47" t="s">
        <v>102</v>
      </c>
      <c r="E56" s="50" t="s">
        <v>37</v>
      </c>
      <c r="F56" s="51">
        <v>0.125</v>
      </c>
      <c r="G56" s="50" t="s">
        <v>55</v>
      </c>
      <c r="H56" s="55" t="s">
        <v>56</v>
      </c>
      <c r="I56" s="50" t="s">
        <v>55</v>
      </c>
      <c r="J56" s="56" t="s">
        <v>56</v>
      </c>
      <c r="K56" s="50" t="s">
        <v>55</v>
      </c>
      <c r="L56" s="213" t="s">
        <v>56</v>
      </c>
      <c r="M56" s="217" t="s">
        <v>48</v>
      </c>
      <c r="N56" s="18" t="s">
        <v>62</v>
      </c>
      <c r="O56" s="18" t="s">
        <v>48</v>
      </c>
      <c r="P56" s="218" t="s">
        <v>62</v>
      </c>
      <c r="Q56" s="139" t="s">
        <v>62</v>
      </c>
      <c r="R56" s="18" t="s">
        <v>62</v>
      </c>
      <c r="S56" s="18" t="s">
        <v>7</v>
      </c>
      <c r="T56" s="18" t="s">
        <v>249</v>
      </c>
      <c r="U56" s="35" t="s">
        <v>203</v>
      </c>
      <c r="V56" s="44" t="s">
        <v>241</v>
      </c>
      <c r="W56" s="18">
        <v>5</v>
      </c>
      <c r="X56" s="138">
        <v>11</v>
      </c>
      <c r="Y56" s="35" t="s">
        <v>62</v>
      </c>
      <c r="Z56" s="18" t="str">
        <f t="shared" si="3"/>
        <v>No</v>
      </c>
      <c r="AA56" s="39">
        <v>41695</v>
      </c>
      <c r="AB56" s="178" t="s">
        <v>319</v>
      </c>
      <c r="AC56" s="221"/>
      <c r="AD56" s="220" t="s">
        <v>55</v>
      </c>
    </row>
    <row r="57" spans="1:30" ht="43.2" x14ac:dyDescent="0.3">
      <c r="A57" s="243" t="s">
        <v>105</v>
      </c>
      <c r="B57" s="30" t="s">
        <v>62</v>
      </c>
      <c r="C57" s="174" t="s">
        <v>144</v>
      </c>
      <c r="D57" s="47" t="s">
        <v>302</v>
      </c>
      <c r="E57" s="50" t="s">
        <v>37</v>
      </c>
      <c r="F57" s="51">
        <v>0.1</v>
      </c>
      <c r="G57" s="50" t="s">
        <v>55</v>
      </c>
      <c r="H57" s="55" t="s">
        <v>56</v>
      </c>
      <c r="I57" s="50" t="s">
        <v>55</v>
      </c>
      <c r="J57" s="56" t="s">
        <v>56</v>
      </c>
      <c r="K57" s="50" t="s">
        <v>55</v>
      </c>
      <c r="L57" s="213" t="s">
        <v>56</v>
      </c>
      <c r="M57" s="217" t="s">
        <v>48</v>
      </c>
      <c r="N57" s="18" t="s">
        <v>62</v>
      </c>
      <c r="O57" s="18" t="s">
        <v>48</v>
      </c>
      <c r="P57" s="218" t="s">
        <v>62</v>
      </c>
      <c r="Q57" s="139" t="s">
        <v>62</v>
      </c>
      <c r="R57" s="18" t="s">
        <v>62</v>
      </c>
      <c r="S57" s="18" t="s">
        <v>7</v>
      </c>
      <c r="T57" s="18" t="s">
        <v>249</v>
      </c>
      <c r="U57" s="35" t="s">
        <v>204</v>
      </c>
      <c r="V57" s="44" t="s">
        <v>242</v>
      </c>
      <c r="W57" s="18">
        <v>5</v>
      </c>
      <c r="X57" s="138">
        <v>11</v>
      </c>
      <c r="Y57" s="35" t="s">
        <v>62</v>
      </c>
      <c r="Z57" s="18" t="str">
        <f t="shared" si="3"/>
        <v>No</v>
      </c>
      <c r="AA57" s="39">
        <v>41695</v>
      </c>
      <c r="AB57" s="178" t="s">
        <v>319</v>
      </c>
      <c r="AC57" s="221"/>
      <c r="AD57" s="220" t="s">
        <v>55</v>
      </c>
    </row>
    <row r="58" spans="1:30" ht="86.4" x14ac:dyDescent="0.3">
      <c r="A58" s="243" t="s">
        <v>107</v>
      </c>
      <c r="B58" s="30" t="s">
        <v>155</v>
      </c>
      <c r="C58" s="174" t="s">
        <v>146</v>
      </c>
      <c r="D58" s="47" t="s">
        <v>303</v>
      </c>
      <c r="E58" s="50" t="s">
        <v>55</v>
      </c>
      <c r="F58" s="51" t="s">
        <v>56</v>
      </c>
      <c r="G58" s="50" t="s">
        <v>55</v>
      </c>
      <c r="H58" s="55" t="s">
        <v>56</v>
      </c>
      <c r="I58" s="50" t="s">
        <v>318</v>
      </c>
      <c r="J58" s="56">
        <v>0.1</v>
      </c>
      <c r="K58" s="50" t="s">
        <v>55</v>
      </c>
      <c r="L58" s="213" t="s">
        <v>56</v>
      </c>
      <c r="M58" s="217" t="s">
        <v>62</v>
      </c>
      <c r="N58" s="18" t="s">
        <v>62</v>
      </c>
      <c r="O58" s="18" t="s">
        <v>48</v>
      </c>
      <c r="P58" s="218" t="s">
        <v>62</v>
      </c>
      <c r="Q58" s="139" t="s">
        <v>62</v>
      </c>
      <c r="R58" s="18" t="s">
        <v>62</v>
      </c>
      <c r="S58" s="18" t="s">
        <v>158</v>
      </c>
      <c r="T58" s="18" t="s">
        <v>249</v>
      </c>
      <c r="U58" s="18" t="s">
        <v>206</v>
      </c>
      <c r="V58" s="44" t="s">
        <v>244</v>
      </c>
      <c r="W58" s="137">
        <v>4</v>
      </c>
      <c r="X58" s="138" t="s">
        <v>62</v>
      </c>
      <c r="Y58" s="35" t="s">
        <v>62</v>
      </c>
      <c r="Z58" s="18" t="str">
        <f t="shared" si="3"/>
        <v>For Food Contact Surfaces</v>
      </c>
      <c r="AA58" s="41">
        <v>42457</v>
      </c>
      <c r="AB58" s="178" t="s">
        <v>366</v>
      </c>
      <c r="AC58" s="221"/>
      <c r="AD58" s="220" t="s">
        <v>55</v>
      </c>
    </row>
    <row r="59" spans="1:30" ht="72" x14ac:dyDescent="0.3">
      <c r="A59" s="243" t="s">
        <v>108</v>
      </c>
      <c r="B59" s="30" t="s">
        <v>361</v>
      </c>
      <c r="C59" s="174" t="s">
        <v>131</v>
      </c>
      <c r="D59" s="47" t="s">
        <v>304</v>
      </c>
      <c r="E59" s="50" t="s">
        <v>313</v>
      </c>
      <c r="F59" s="51" t="s">
        <v>453</v>
      </c>
      <c r="G59" s="50" t="s">
        <v>55</v>
      </c>
      <c r="H59" s="55" t="s">
        <v>56</v>
      </c>
      <c r="I59" s="50" t="s">
        <v>55</v>
      </c>
      <c r="J59" s="56" t="s">
        <v>56</v>
      </c>
      <c r="K59" s="50" t="s">
        <v>55</v>
      </c>
      <c r="L59" s="213" t="s">
        <v>56</v>
      </c>
      <c r="M59" s="217" t="s">
        <v>48</v>
      </c>
      <c r="N59" s="18" t="s">
        <v>62</v>
      </c>
      <c r="O59" s="18" t="s">
        <v>48</v>
      </c>
      <c r="P59" s="218" t="s">
        <v>48</v>
      </c>
      <c r="Q59" s="139" t="s">
        <v>62</v>
      </c>
      <c r="R59" s="18" t="s">
        <v>62</v>
      </c>
      <c r="S59" s="18" t="s">
        <v>158</v>
      </c>
      <c r="T59" s="18" t="s">
        <v>14</v>
      </c>
      <c r="U59" s="35" t="s">
        <v>207</v>
      </c>
      <c r="V59" s="242" t="s">
        <v>398</v>
      </c>
      <c r="W59" s="137">
        <v>11</v>
      </c>
      <c r="X59" s="138">
        <v>14</v>
      </c>
      <c r="Y59" s="35">
        <v>17</v>
      </c>
      <c r="Z59" s="18" t="str">
        <f t="shared" si="3"/>
        <v>For Food Contact Surfaces</v>
      </c>
      <c r="AA59" s="42">
        <v>42922</v>
      </c>
      <c r="AB59" s="178" t="s">
        <v>327</v>
      </c>
      <c r="AC59" s="221"/>
      <c r="AD59" s="220" t="s">
        <v>55</v>
      </c>
    </row>
    <row r="60" spans="1:30" ht="43.2" x14ac:dyDescent="0.3">
      <c r="A60" s="243" t="s">
        <v>109</v>
      </c>
      <c r="B60" s="30" t="s">
        <v>271</v>
      </c>
      <c r="C60" s="174" t="s">
        <v>147</v>
      </c>
      <c r="D60" s="47" t="s">
        <v>102</v>
      </c>
      <c r="E60" s="50" t="s">
        <v>37</v>
      </c>
      <c r="F60" s="51">
        <v>0.125</v>
      </c>
      <c r="G60" s="50" t="s">
        <v>55</v>
      </c>
      <c r="H60" s="55" t="s">
        <v>56</v>
      </c>
      <c r="I60" s="50" t="s">
        <v>55</v>
      </c>
      <c r="J60" s="56" t="s">
        <v>56</v>
      </c>
      <c r="K60" s="50" t="s">
        <v>55</v>
      </c>
      <c r="L60" s="213" t="s">
        <v>56</v>
      </c>
      <c r="M60" s="217" t="s">
        <v>48</v>
      </c>
      <c r="N60" s="18" t="s">
        <v>62</v>
      </c>
      <c r="O60" s="18" t="s">
        <v>48</v>
      </c>
      <c r="P60" s="218" t="s">
        <v>62</v>
      </c>
      <c r="Q60" s="139" t="s">
        <v>62</v>
      </c>
      <c r="R60" s="18" t="s">
        <v>62</v>
      </c>
      <c r="S60" s="18" t="s">
        <v>7</v>
      </c>
      <c r="T60" s="18" t="s">
        <v>249</v>
      </c>
      <c r="U60" s="35" t="s">
        <v>208</v>
      </c>
      <c r="V60" s="242" t="s">
        <v>397</v>
      </c>
      <c r="W60" s="18">
        <v>2</v>
      </c>
      <c r="X60" s="138" t="s">
        <v>62</v>
      </c>
      <c r="Y60" s="35" t="s">
        <v>62</v>
      </c>
      <c r="Z60" s="18" t="str">
        <f t="shared" si="3"/>
        <v>No</v>
      </c>
      <c r="AA60" s="39">
        <v>42783</v>
      </c>
      <c r="AB60" s="178" t="s">
        <v>319</v>
      </c>
      <c r="AC60" s="274"/>
      <c r="AD60" s="220" t="s">
        <v>55</v>
      </c>
    </row>
    <row r="61" spans="1:30" ht="43.2" x14ac:dyDescent="0.3">
      <c r="A61" s="243" t="s">
        <v>424</v>
      </c>
      <c r="B61" s="262" t="s">
        <v>62</v>
      </c>
      <c r="C61" s="174" t="s">
        <v>151</v>
      </c>
      <c r="D61" s="261" t="s">
        <v>427</v>
      </c>
      <c r="E61" s="50" t="s">
        <v>313</v>
      </c>
      <c r="F61" s="51" t="s">
        <v>454</v>
      </c>
      <c r="G61" s="258" t="s">
        <v>55</v>
      </c>
      <c r="H61" s="257" t="s">
        <v>56</v>
      </c>
      <c r="I61" s="258" t="s">
        <v>417</v>
      </c>
      <c r="J61" s="257" t="s">
        <v>56</v>
      </c>
      <c r="K61" s="258" t="s">
        <v>55</v>
      </c>
      <c r="L61" s="271" t="s">
        <v>56</v>
      </c>
      <c r="M61" s="217" t="s">
        <v>62</v>
      </c>
      <c r="N61" s="18" t="s">
        <v>62</v>
      </c>
      <c r="O61" s="18" t="s">
        <v>48</v>
      </c>
      <c r="P61" s="218" t="s">
        <v>62</v>
      </c>
      <c r="Q61" s="139" t="s">
        <v>62</v>
      </c>
      <c r="R61" s="18" t="s">
        <v>62</v>
      </c>
      <c r="S61" s="18" t="s">
        <v>158</v>
      </c>
      <c r="T61" s="35" t="s">
        <v>249</v>
      </c>
      <c r="U61" s="35" t="s">
        <v>426</v>
      </c>
      <c r="V61" s="260" t="s">
        <v>425</v>
      </c>
      <c r="W61" s="35">
        <v>4</v>
      </c>
      <c r="X61" s="138" t="s">
        <v>62</v>
      </c>
      <c r="Y61" s="35" t="s">
        <v>62</v>
      </c>
      <c r="Z61" s="18" t="s">
        <v>158</v>
      </c>
      <c r="AA61" s="247">
        <v>42969</v>
      </c>
      <c r="AB61" s="178" t="s">
        <v>319</v>
      </c>
      <c r="AC61" s="273"/>
      <c r="AD61" s="220" t="s">
        <v>55</v>
      </c>
    </row>
    <row r="62" spans="1:30" ht="72" x14ac:dyDescent="0.3">
      <c r="A62" s="243" t="s">
        <v>110</v>
      </c>
      <c r="B62" s="30" t="s">
        <v>62</v>
      </c>
      <c r="C62" s="174" t="s">
        <v>148</v>
      </c>
      <c r="D62" s="47" t="s">
        <v>305</v>
      </c>
      <c r="E62" s="50" t="s">
        <v>313</v>
      </c>
      <c r="F62" s="51" t="s">
        <v>455</v>
      </c>
      <c r="G62" s="50" t="s">
        <v>55</v>
      </c>
      <c r="H62" s="55" t="s">
        <v>56</v>
      </c>
      <c r="I62" s="50" t="s">
        <v>55</v>
      </c>
      <c r="J62" s="56" t="s">
        <v>56</v>
      </c>
      <c r="K62" s="50" t="s">
        <v>55</v>
      </c>
      <c r="L62" s="213" t="s">
        <v>56</v>
      </c>
      <c r="M62" s="217" t="s">
        <v>48</v>
      </c>
      <c r="N62" s="18" t="s">
        <v>62</v>
      </c>
      <c r="O62" s="18" t="s">
        <v>48</v>
      </c>
      <c r="P62" s="218" t="s">
        <v>62</v>
      </c>
      <c r="Q62" s="139" t="s">
        <v>62</v>
      </c>
      <c r="R62" s="18" t="s">
        <v>62</v>
      </c>
      <c r="S62" s="18" t="s">
        <v>160</v>
      </c>
      <c r="T62" s="18" t="s">
        <v>250</v>
      </c>
      <c r="U62" s="35" t="s">
        <v>209</v>
      </c>
      <c r="V62" s="242" t="s">
        <v>396</v>
      </c>
      <c r="W62" s="18">
        <v>5</v>
      </c>
      <c r="X62" s="138">
        <v>3</v>
      </c>
      <c r="Y62" s="35" t="s">
        <v>62</v>
      </c>
      <c r="Z62" s="18" t="str">
        <f>+S62</f>
        <v>For Both Food Contact Surfaces and Fruits and Vegetables</v>
      </c>
      <c r="AA62" s="39">
        <v>42963</v>
      </c>
      <c r="AB62" s="178" t="s">
        <v>330</v>
      </c>
      <c r="AC62" s="221"/>
      <c r="AD62" s="220" t="s">
        <v>251</v>
      </c>
    </row>
    <row r="63" spans="1:30" ht="72" x14ac:dyDescent="0.3">
      <c r="A63" s="246" t="s">
        <v>338</v>
      </c>
      <c r="B63" s="33" t="s">
        <v>355</v>
      </c>
      <c r="C63" s="176" t="s">
        <v>352</v>
      </c>
      <c r="D63" s="49" t="s">
        <v>294</v>
      </c>
      <c r="E63" s="50" t="s">
        <v>37</v>
      </c>
      <c r="F63" s="51">
        <v>0.06</v>
      </c>
      <c r="G63" s="50" t="s">
        <v>55</v>
      </c>
      <c r="H63" s="55" t="s">
        <v>56</v>
      </c>
      <c r="I63" s="50" t="s">
        <v>55</v>
      </c>
      <c r="J63" s="56" t="s">
        <v>56</v>
      </c>
      <c r="K63" s="50" t="s">
        <v>55</v>
      </c>
      <c r="L63" s="213" t="s">
        <v>56</v>
      </c>
      <c r="M63" s="217" t="s">
        <v>48</v>
      </c>
      <c r="N63" s="18" t="s">
        <v>62</v>
      </c>
      <c r="O63" s="18" t="s">
        <v>48</v>
      </c>
      <c r="P63" s="218" t="s">
        <v>62</v>
      </c>
      <c r="Q63" s="139" t="s">
        <v>62</v>
      </c>
      <c r="R63" s="18" t="s">
        <v>62</v>
      </c>
      <c r="S63" s="18" t="s">
        <v>158</v>
      </c>
      <c r="T63" s="18" t="s">
        <v>249</v>
      </c>
      <c r="U63" s="37" t="s">
        <v>339</v>
      </c>
      <c r="V63" s="44" t="s">
        <v>356</v>
      </c>
      <c r="W63" s="259">
        <v>14</v>
      </c>
      <c r="X63" s="141">
        <v>37</v>
      </c>
      <c r="Y63" s="37" t="s">
        <v>62</v>
      </c>
      <c r="Z63" s="18" t="s">
        <v>158</v>
      </c>
      <c r="AA63" s="272">
        <v>40605</v>
      </c>
      <c r="AB63" s="180" t="s">
        <v>62</v>
      </c>
      <c r="AC63" s="221"/>
      <c r="AD63" s="220" t="s">
        <v>55</v>
      </c>
    </row>
    <row r="64" spans="1:30" ht="57.6" x14ac:dyDescent="0.3">
      <c r="A64" s="243" t="s">
        <v>111</v>
      </c>
      <c r="B64" s="30" t="s">
        <v>62</v>
      </c>
      <c r="C64" s="174" t="s">
        <v>149</v>
      </c>
      <c r="D64" s="47" t="s">
        <v>306</v>
      </c>
      <c r="E64" s="50" t="s">
        <v>37</v>
      </c>
      <c r="F64" s="51">
        <v>0.1</v>
      </c>
      <c r="G64" s="50" t="s">
        <v>55</v>
      </c>
      <c r="H64" s="55" t="s">
        <v>56</v>
      </c>
      <c r="I64" s="50" t="s">
        <v>55</v>
      </c>
      <c r="J64" s="56" t="s">
        <v>56</v>
      </c>
      <c r="K64" s="50" t="s">
        <v>55</v>
      </c>
      <c r="L64" s="213" t="s">
        <v>56</v>
      </c>
      <c r="M64" s="217" t="s">
        <v>48</v>
      </c>
      <c r="N64" s="18" t="s">
        <v>62</v>
      </c>
      <c r="O64" s="18" t="s">
        <v>48</v>
      </c>
      <c r="P64" s="218" t="s">
        <v>62</v>
      </c>
      <c r="Q64" s="139" t="s">
        <v>62</v>
      </c>
      <c r="R64" s="18" t="s">
        <v>62</v>
      </c>
      <c r="S64" s="18" t="s">
        <v>7</v>
      </c>
      <c r="T64" s="18" t="s">
        <v>249</v>
      </c>
      <c r="U64" s="35" t="s">
        <v>210</v>
      </c>
      <c r="V64" s="44" t="s">
        <v>245</v>
      </c>
      <c r="W64" s="18">
        <v>9</v>
      </c>
      <c r="X64" s="138">
        <v>24</v>
      </c>
      <c r="Y64" s="35" t="s">
        <v>62</v>
      </c>
      <c r="Z64" s="18" t="str">
        <f>+S64</f>
        <v>No</v>
      </c>
      <c r="AA64" s="39">
        <v>40317</v>
      </c>
      <c r="AB64" s="178" t="s">
        <v>365</v>
      </c>
      <c r="AC64" s="331"/>
      <c r="AD64" s="220" t="s">
        <v>55</v>
      </c>
    </row>
    <row r="65" spans="1:31" s="252" customFormat="1" ht="43.2" x14ac:dyDescent="0.3">
      <c r="A65" s="359" t="s">
        <v>113</v>
      </c>
      <c r="B65" s="325" t="s">
        <v>62</v>
      </c>
      <c r="C65" s="177" t="s">
        <v>150</v>
      </c>
      <c r="D65" s="46" t="s">
        <v>307</v>
      </c>
      <c r="E65" s="325" t="s">
        <v>37</v>
      </c>
      <c r="F65" s="326">
        <v>0.12</v>
      </c>
      <c r="G65" s="325" t="s">
        <v>55</v>
      </c>
      <c r="H65" s="327" t="s">
        <v>56</v>
      </c>
      <c r="I65" s="325" t="s">
        <v>55</v>
      </c>
      <c r="J65" s="328" t="s">
        <v>56</v>
      </c>
      <c r="K65" s="325" t="s">
        <v>55</v>
      </c>
      <c r="L65" s="326" t="s">
        <v>56</v>
      </c>
      <c r="M65" s="136" t="s">
        <v>48</v>
      </c>
      <c r="N65" s="136" t="s">
        <v>62</v>
      </c>
      <c r="O65" s="136" t="s">
        <v>48</v>
      </c>
      <c r="P65" s="136" t="s">
        <v>62</v>
      </c>
      <c r="Q65" s="136" t="s">
        <v>62</v>
      </c>
      <c r="R65" s="136" t="s">
        <v>62</v>
      </c>
      <c r="S65" s="136" t="s">
        <v>7</v>
      </c>
      <c r="T65" s="136" t="s">
        <v>249</v>
      </c>
      <c r="U65" s="34" t="s">
        <v>212</v>
      </c>
      <c r="V65" s="329" t="s">
        <v>247</v>
      </c>
      <c r="W65" s="136">
        <v>8</v>
      </c>
      <c r="X65" s="34">
        <v>17</v>
      </c>
      <c r="Y65" s="34" t="s">
        <v>62</v>
      </c>
      <c r="Z65" s="136" t="str">
        <f>+S65</f>
        <v>No</v>
      </c>
      <c r="AA65" s="38">
        <v>41982</v>
      </c>
      <c r="AB65" s="177" t="s">
        <v>332</v>
      </c>
      <c r="AC65" s="330"/>
      <c r="AD65" s="360" t="s">
        <v>55</v>
      </c>
      <c r="AE65" s="332"/>
    </row>
    <row r="66" spans="1:31" ht="57.6" x14ac:dyDescent="0.3">
      <c r="A66" s="361" t="s">
        <v>112</v>
      </c>
      <c r="B66" s="264" t="s">
        <v>62</v>
      </c>
      <c r="C66" s="180" t="s">
        <v>150</v>
      </c>
      <c r="D66" s="49" t="s">
        <v>283</v>
      </c>
      <c r="E66" s="264" t="s">
        <v>37</v>
      </c>
      <c r="F66" s="267">
        <v>5.2499999999999998E-2</v>
      </c>
      <c r="G66" s="264" t="s">
        <v>55</v>
      </c>
      <c r="H66" s="268" t="s">
        <v>56</v>
      </c>
      <c r="I66" s="264" t="s">
        <v>55</v>
      </c>
      <c r="J66" s="269" t="s">
        <v>56</v>
      </c>
      <c r="K66" s="264" t="s">
        <v>55</v>
      </c>
      <c r="L66" s="267" t="s">
        <v>56</v>
      </c>
      <c r="M66" s="259" t="s">
        <v>48</v>
      </c>
      <c r="N66" s="259" t="s">
        <v>62</v>
      </c>
      <c r="O66" s="259" t="s">
        <v>48</v>
      </c>
      <c r="P66" s="259" t="s">
        <v>62</v>
      </c>
      <c r="Q66" s="259" t="s">
        <v>62</v>
      </c>
      <c r="R66" s="259" t="s">
        <v>62</v>
      </c>
      <c r="S66" s="259" t="s">
        <v>7</v>
      </c>
      <c r="T66" s="259" t="s">
        <v>249</v>
      </c>
      <c r="U66" s="259" t="s">
        <v>211</v>
      </c>
      <c r="V66" s="382" t="s">
        <v>246</v>
      </c>
      <c r="W66" s="259">
        <v>8</v>
      </c>
      <c r="X66" s="37">
        <v>23</v>
      </c>
      <c r="Y66" s="37" t="s">
        <v>62</v>
      </c>
      <c r="Z66" s="259" t="str">
        <f>+S66</f>
        <v>No</v>
      </c>
      <c r="AA66" s="272">
        <v>41682</v>
      </c>
      <c r="AB66" s="180" t="s">
        <v>331</v>
      </c>
      <c r="AC66" s="221"/>
      <c r="AD66" s="362" t="s">
        <v>55</v>
      </c>
    </row>
    <row r="67" spans="1:31" s="248" customFormat="1" ht="43.2" x14ac:dyDescent="0.3">
      <c r="A67" s="363" t="s">
        <v>114</v>
      </c>
      <c r="B67" s="50" t="s">
        <v>62</v>
      </c>
      <c r="C67" s="178" t="s">
        <v>151</v>
      </c>
      <c r="D67" s="47" t="s">
        <v>305</v>
      </c>
      <c r="E67" s="50" t="s">
        <v>313</v>
      </c>
      <c r="F67" s="51" t="s">
        <v>455</v>
      </c>
      <c r="G67" s="50" t="s">
        <v>55</v>
      </c>
      <c r="H67" s="55" t="s">
        <v>56</v>
      </c>
      <c r="I67" s="50" t="s">
        <v>55</v>
      </c>
      <c r="J67" s="56" t="s">
        <v>56</v>
      </c>
      <c r="K67" s="50" t="s">
        <v>55</v>
      </c>
      <c r="L67" s="51" t="s">
        <v>56</v>
      </c>
      <c r="M67" s="18" t="s">
        <v>48</v>
      </c>
      <c r="N67" s="18" t="s">
        <v>62</v>
      </c>
      <c r="O67" s="18" t="s">
        <v>62</v>
      </c>
      <c r="P67" s="18" t="s">
        <v>62</v>
      </c>
      <c r="Q67" s="18" t="s">
        <v>62</v>
      </c>
      <c r="R67" s="18" t="s">
        <v>62</v>
      </c>
      <c r="S67" s="18" t="s">
        <v>159</v>
      </c>
      <c r="T67" s="18" t="s">
        <v>14</v>
      </c>
      <c r="U67" s="35" t="s">
        <v>213</v>
      </c>
      <c r="V67" s="242" t="s">
        <v>395</v>
      </c>
      <c r="W67" s="18" t="s">
        <v>62</v>
      </c>
      <c r="X67" s="35">
        <v>4</v>
      </c>
      <c r="Y67" s="35" t="s">
        <v>62</v>
      </c>
      <c r="Z67" s="18" t="str">
        <f>+S67</f>
        <v>For Washing Fruits and Vegetables</v>
      </c>
      <c r="AA67" s="39">
        <v>42998</v>
      </c>
      <c r="AB67" s="178" t="s">
        <v>333</v>
      </c>
      <c r="AC67" s="274"/>
      <c r="AD67" s="220" t="s">
        <v>55</v>
      </c>
      <c r="AE67" s="333"/>
    </row>
    <row r="68" spans="1:31" s="248" customFormat="1" ht="72" x14ac:dyDescent="0.3">
      <c r="A68" s="363" t="s">
        <v>115</v>
      </c>
      <c r="B68" s="50" t="s">
        <v>156</v>
      </c>
      <c r="C68" s="178" t="s">
        <v>364</v>
      </c>
      <c r="D68" s="47" t="s">
        <v>291</v>
      </c>
      <c r="E68" s="50" t="s">
        <v>313</v>
      </c>
      <c r="F68" s="51" t="s">
        <v>444</v>
      </c>
      <c r="G68" s="50" t="s">
        <v>55</v>
      </c>
      <c r="H68" s="55" t="s">
        <v>56</v>
      </c>
      <c r="I68" s="50" t="s">
        <v>55</v>
      </c>
      <c r="J68" s="56" t="s">
        <v>56</v>
      </c>
      <c r="K68" s="50" t="s">
        <v>55</v>
      </c>
      <c r="L68" s="51" t="s">
        <v>56</v>
      </c>
      <c r="M68" s="18" t="s">
        <v>48</v>
      </c>
      <c r="N68" s="18" t="s">
        <v>62</v>
      </c>
      <c r="O68" s="18" t="s">
        <v>48</v>
      </c>
      <c r="P68" s="18" t="s">
        <v>48</v>
      </c>
      <c r="Q68" s="18" t="s">
        <v>62</v>
      </c>
      <c r="R68" s="18" t="s">
        <v>62</v>
      </c>
      <c r="S68" s="18" t="s">
        <v>160</v>
      </c>
      <c r="T68" s="18" t="s">
        <v>14</v>
      </c>
      <c r="U68" s="35" t="s">
        <v>214</v>
      </c>
      <c r="V68" s="242" t="s">
        <v>394</v>
      </c>
      <c r="W68" s="137">
        <v>6</v>
      </c>
      <c r="X68" s="35">
        <v>8</v>
      </c>
      <c r="Y68" s="35">
        <v>9</v>
      </c>
      <c r="Z68" s="18" t="str">
        <f>+S68</f>
        <v>For Both Food Contact Surfaces and Fruits and Vegetables</v>
      </c>
      <c r="AA68" s="42">
        <v>42912</v>
      </c>
      <c r="AB68" s="178" t="s">
        <v>363</v>
      </c>
      <c r="AC68" s="274"/>
      <c r="AD68" s="220" t="s">
        <v>55</v>
      </c>
      <c r="AE68" s="333"/>
    </row>
    <row r="69" spans="1:31" s="256" customFormat="1" ht="130.19999999999999" thickBot="1" x14ac:dyDescent="0.35">
      <c r="A69" s="364" t="s">
        <v>357</v>
      </c>
      <c r="B69" s="223" t="s">
        <v>360</v>
      </c>
      <c r="C69" s="229" t="s">
        <v>151</v>
      </c>
      <c r="D69" s="222" t="s">
        <v>358</v>
      </c>
      <c r="E69" s="223" t="s">
        <v>37</v>
      </c>
      <c r="F69" s="224">
        <v>8.4000000000000005E-2</v>
      </c>
      <c r="G69" s="223" t="s">
        <v>55</v>
      </c>
      <c r="H69" s="225" t="s">
        <v>56</v>
      </c>
      <c r="I69" s="223" t="s">
        <v>55</v>
      </c>
      <c r="J69" s="226" t="s">
        <v>56</v>
      </c>
      <c r="K69" s="223" t="s">
        <v>55</v>
      </c>
      <c r="L69" s="224" t="s">
        <v>56</v>
      </c>
      <c r="M69" s="227" t="s">
        <v>48</v>
      </c>
      <c r="N69" s="227" t="s">
        <v>48</v>
      </c>
      <c r="O69" s="227" t="s">
        <v>48</v>
      </c>
      <c r="P69" s="227" t="s">
        <v>62</v>
      </c>
      <c r="Q69" s="227" t="s">
        <v>62</v>
      </c>
      <c r="R69" s="227" t="s">
        <v>62</v>
      </c>
      <c r="S69" s="227" t="s">
        <v>7</v>
      </c>
      <c r="T69" s="227" t="s">
        <v>249</v>
      </c>
      <c r="U69" s="228" t="s">
        <v>337</v>
      </c>
      <c r="V69" s="381" t="s">
        <v>393</v>
      </c>
      <c r="W69" s="383">
        <v>4</v>
      </c>
      <c r="X69" s="228">
        <v>9</v>
      </c>
      <c r="Y69" s="228" t="s">
        <v>62</v>
      </c>
      <c r="Z69" s="227" t="s">
        <v>158</v>
      </c>
      <c r="AA69" s="385">
        <v>43164</v>
      </c>
      <c r="AB69" s="229" t="s">
        <v>359</v>
      </c>
      <c r="AC69" s="365"/>
      <c r="AD69" s="230" t="s">
        <v>55</v>
      </c>
      <c r="AE69" s="334"/>
    </row>
    <row r="70" spans="1:31" ht="28.8" x14ac:dyDescent="0.3">
      <c r="A70" s="366" t="s">
        <v>116</v>
      </c>
      <c r="B70" s="372" t="s">
        <v>62</v>
      </c>
      <c r="C70" s="373" t="s">
        <v>152</v>
      </c>
      <c r="D70" s="374" t="s">
        <v>102</v>
      </c>
      <c r="E70" s="372" t="s">
        <v>37</v>
      </c>
      <c r="F70" s="375">
        <v>0.125</v>
      </c>
      <c r="G70" s="372" t="s">
        <v>55</v>
      </c>
      <c r="H70" s="376" t="s">
        <v>56</v>
      </c>
      <c r="I70" s="372" t="s">
        <v>55</v>
      </c>
      <c r="J70" s="377" t="s">
        <v>56</v>
      </c>
      <c r="K70" s="372" t="s">
        <v>55</v>
      </c>
      <c r="L70" s="375" t="s">
        <v>56</v>
      </c>
      <c r="M70" s="378" t="s">
        <v>48</v>
      </c>
      <c r="N70" s="378" t="s">
        <v>62</v>
      </c>
      <c r="O70" s="378" t="s">
        <v>48</v>
      </c>
      <c r="P70" s="378" t="s">
        <v>62</v>
      </c>
      <c r="Q70" s="378" t="s">
        <v>62</v>
      </c>
      <c r="R70" s="378" t="s">
        <v>62</v>
      </c>
      <c r="S70" s="378" t="s">
        <v>7</v>
      </c>
      <c r="T70" s="378" t="s">
        <v>249</v>
      </c>
      <c r="U70" s="379" t="s">
        <v>215</v>
      </c>
      <c r="V70" s="380" t="s">
        <v>362</v>
      </c>
      <c r="W70" s="378">
        <v>3</v>
      </c>
      <c r="X70" s="379">
        <v>3</v>
      </c>
      <c r="Y70" s="379" t="s">
        <v>62</v>
      </c>
      <c r="Z70" s="378" t="str">
        <f>+S70</f>
        <v>No</v>
      </c>
      <c r="AA70" s="384">
        <v>42720</v>
      </c>
      <c r="AB70" s="373" t="s">
        <v>334</v>
      </c>
      <c r="AC70" s="221"/>
      <c r="AD70" s="275" t="s">
        <v>55</v>
      </c>
    </row>
    <row r="71" spans="1:31" x14ac:dyDescent="0.3">
      <c r="A71" s="392" t="s">
        <v>441</v>
      </c>
      <c r="B71" s="386" t="str">
        <f>+B$3</f>
        <v>Other Trade Names</v>
      </c>
      <c r="C71" s="387" t="str">
        <f t="shared" ref="C71:AD71" si="4">+C$3</f>
        <v>Manufacturer</v>
      </c>
      <c r="D71" s="388" t="str">
        <f t="shared" si="4"/>
        <v>Sanitizer Active Ingredients</v>
      </c>
      <c r="E71" s="388" t="str">
        <f t="shared" si="4"/>
        <v>Oxidizers</v>
      </c>
      <c r="F71" s="388" t="str">
        <f t="shared" si="4"/>
        <v>Strength (percent)</v>
      </c>
      <c r="G71" s="388" t="str">
        <f t="shared" si="4"/>
        <v>Organic Acids</v>
      </c>
      <c r="H71" s="388" t="str">
        <f t="shared" si="4"/>
        <v>Strength (percent)</v>
      </c>
      <c r="I71" s="388" t="str">
        <f t="shared" si="4"/>
        <v>Quaternary Ammoniums</v>
      </c>
      <c r="J71" s="388" t="str">
        <f t="shared" si="4"/>
        <v>Strength (percent)</v>
      </c>
      <c r="K71" s="388" t="str">
        <f t="shared" si="4"/>
        <v>Enhancers</v>
      </c>
      <c r="L71" s="389" t="str">
        <f t="shared" si="4"/>
        <v>Strength (percent)</v>
      </c>
      <c r="M71" s="390" t="str">
        <f t="shared" si="4"/>
        <v>Washing Fruits and Vegetables</v>
      </c>
      <c r="N71" s="388" t="str">
        <f t="shared" si="4"/>
        <v>Porous 
Food Contact Surfaces</v>
      </c>
      <c r="O71" s="388" t="str">
        <f t="shared" si="4"/>
        <v>Non-Porous Food-Contact Surfaces</v>
      </c>
      <c r="P71" s="387" t="str">
        <f t="shared" si="4"/>
        <v>Irrigation Water</v>
      </c>
      <c r="Q71" s="386" t="str">
        <f t="shared" si="4"/>
        <v>Spoilage organisms</v>
      </c>
      <c r="R71" s="388" t="str">
        <f t="shared" si="4"/>
        <v>Plant pathogens</v>
      </c>
      <c r="S71" s="388" t="str">
        <f t="shared" si="4"/>
        <v>Public health</v>
      </c>
      <c r="T71" s="388" t="str">
        <f t="shared" si="4"/>
        <v>Organic Materials Review Institute (OMRI) Listing</v>
      </c>
      <c r="U71" s="388" t="str">
        <f t="shared" si="4"/>
        <v xml:space="preserve">EPA Reg. No. </v>
      </c>
      <c r="V71" s="388" t="str">
        <f t="shared" si="4"/>
        <v>Link to EPA Label</v>
      </c>
      <c r="W71" s="388" t="str">
        <f t="shared" si="4"/>
        <v>Instructions For Use on Non-Porous Food-Contact Surfaces</v>
      </c>
      <c r="X71" s="386" t="str">
        <f t="shared" si="4"/>
        <v>Instructions For Use Washing Fruits and Vegetables</v>
      </c>
      <c r="Y71" s="388" t="str">
        <f t="shared" si="4"/>
        <v>Instructions For Use in Irrigation Water</v>
      </c>
      <c r="Z71" s="388" t="str">
        <f t="shared" si="4"/>
        <v>Labeled For Use to Control Public Health Organisms?</v>
      </c>
      <c r="AA71" s="388" t="str">
        <f t="shared" si="4"/>
        <v xml:space="preserve">EPA Accepted Date </v>
      </c>
      <c r="AB71" s="388" t="str">
        <f t="shared" si="4"/>
        <v>Quantity Purchasable</v>
      </c>
      <c r="AC71" s="391" t="str">
        <f t="shared" si="4"/>
        <v>Contact Info</v>
      </c>
      <c r="AD71" s="387" t="str">
        <f t="shared" si="4"/>
        <v xml:space="preserve">Notes </v>
      </c>
    </row>
  </sheetData>
  <autoFilter ref="A3:AD3">
    <sortState ref="A4:AD71">
      <sortCondition ref="A3"/>
    </sortState>
  </autoFilter>
  <mergeCells count="5">
    <mergeCell ref="M2:P2"/>
    <mergeCell ref="Q2:S2"/>
    <mergeCell ref="V2:Z2"/>
    <mergeCell ref="T2:U2"/>
    <mergeCell ref="D2:L2"/>
  </mergeCells>
  <hyperlinks>
    <hyperlink ref="V44" r:id="rId1"/>
    <hyperlink ref="V6" r:id="rId2"/>
    <hyperlink ref="V5" r:id="rId3"/>
    <hyperlink ref="V9" r:id="rId4"/>
    <hyperlink ref="V10" r:id="rId5"/>
    <hyperlink ref="V11" r:id="rId6"/>
    <hyperlink ref="V12" r:id="rId7"/>
    <hyperlink ref="V16" r:id="rId8"/>
    <hyperlink ref="V30" r:id="rId9"/>
    <hyperlink ref="V34" r:id="rId10"/>
    <hyperlink ref="V37" r:id="rId11"/>
    <hyperlink ref="V36" r:id="rId12"/>
    <hyperlink ref="V38" r:id="rId13"/>
    <hyperlink ref="V40" r:id="rId14"/>
    <hyperlink ref="V43" r:id="rId15"/>
    <hyperlink ref="V69" r:id="rId16"/>
    <hyperlink ref="V68" r:id="rId17"/>
    <hyperlink ref="V67" r:id="rId18"/>
    <hyperlink ref="V62" r:id="rId19"/>
    <hyperlink ref="V60" r:id="rId20"/>
    <hyperlink ref="V59" r:id="rId21"/>
    <hyperlink ref="V52" r:id="rId22"/>
    <hyperlink ref="V51" r:id="rId23"/>
    <hyperlink ref="V48" r:id="rId24"/>
    <hyperlink ref="V47" r:id="rId25"/>
    <hyperlink ref="V49" r:id="rId26"/>
  </hyperlinks>
  <pageMargins left="0.7" right="0.7" top="0.75" bottom="0.75" header="0.3" footer="0.3"/>
  <pageSetup orientation="portrait" r:id="rId27"/>
  <drawing r:id="rId28"/>
  <legacyDrawing r:id="rId29"/>
  <extLst>
    <ext xmlns:x14="http://schemas.microsoft.com/office/spreadsheetml/2009/9/main" uri="{CCE6A557-97BC-4b89-ADB6-D9C93CAAB3DF}">
      <x14:dataValidations xmlns:xm="http://schemas.microsoft.com/office/excel/2006/main" count="9">
        <x14:dataValidation type="list" allowBlank="1" showInputMessage="1" showErrorMessage="1" promptTitle="Label" prompt="Select Yes for Labeled Uses">
          <x14:formula1>
            <xm:f>Lists!$K$4:$K$8</xm:f>
          </x14:formula1>
          <xm:sqref>Q4:S4 Z4</xm:sqref>
        </x14:dataValidation>
        <x14:dataValidation type="list" allowBlank="1" showInputMessage="1" showErrorMessage="1" promptTitle="OMRI status">
          <x14:formula1>
            <xm:f>Lists!$N$4:$N$8</xm:f>
          </x14:formula1>
          <xm:sqref>T4</xm:sqref>
        </x14:dataValidation>
        <x14:dataValidation type="list" allowBlank="1" showInputMessage="1" showErrorMessage="1" promptTitle="Label" prompt="Select Yes for Labeled Uses">
          <x14:formula1>
            <xm:f>Lists!$G$4:$G$6</xm:f>
          </x14:formula1>
          <xm:sqref>Q5:R50 M71:R71 M4:P50 M51:R64</xm:sqref>
        </x14:dataValidation>
        <x14:dataValidation type="list" allowBlank="1" showInputMessage="1" showErrorMessage="1" promptTitle="Oxizidizers" prompt="Select the active ingredient from the list for this category._x000a_Manually enter the strength (percent) of each in the next column">
          <x14:formula1>
            <xm:f>Lists!$C$4:$C$13</xm:f>
          </x14:formula1>
          <xm:sqref>E68 E71 E4:E50 E51:E64</xm:sqref>
        </x14:dataValidation>
        <x14:dataValidation type="list" allowBlank="1" showErrorMessage="1" promptTitle="Label" prompt="Select Yes for Labeled Uses">
          <x14:formula1>
            <xm:f>Lists!$K$4:$K$7</xm:f>
          </x14:formula1>
          <xm:sqref>S5:S50 S51:S64 Z71 Z5:Z50 Z51:Z64 S71</xm:sqref>
        </x14:dataValidation>
        <x14:dataValidation type="list" allowBlank="1" showErrorMessage="1" promptTitle="OMRI status">
          <x14:formula1>
            <xm:f>Lists!$N$4:$N$8</xm:f>
          </x14:formula1>
          <xm:sqref>T5:T50 T51:T64 T71</xm:sqref>
        </x14:dataValidation>
        <x14:dataValidation type="list" allowBlank="1" showInputMessage="1" showErrorMessage="1" promptTitle="Enhancers" prompt="Select the activating ingredient from the list for this category._x000a_Manually enter the strength (percent) of each in the next column">
          <x14:formula1>
            <xm:f>Lists!$F$4:$F$7</xm:f>
          </x14:formula1>
          <xm:sqref>K4:K50 K51:K64 K71</xm:sqref>
        </x14:dataValidation>
        <x14:dataValidation type="list" allowBlank="1" showInputMessage="1" showErrorMessage="1" promptTitle="Quaternary Ammonium Compounds" prompt="Select the active ingredient from the list for this category._x000a_Manually enter the strength (percent) of each in the next column">
          <x14:formula1>
            <xm:f>Lists!$E$4:$E$7</xm:f>
          </x14:formula1>
          <xm:sqref>I4:I50 I51:I64 I71</xm:sqref>
        </x14:dataValidation>
        <x14:dataValidation type="list" allowBlank="1" showInputMessage="1" showErrorMessage="1" promptTitle="Organic Acid Ingredients" prompt="Select the active ingredient from the list for this category._x000a_Manually enter the strength (percent) of each in the next column">
          <x14:formula1>
            <xm:f>Lists!$D$4:$D$11</xm:f>
          </x14:formula1>
          <xm:sqref>G4:G50 G51:G64 G71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71"/>
  <sheetViews>
    <sheetView topLeftCell="A5" workbookViewId="0">
      <selection activeCell="A5" sqref="A5"/>
    </sheetView>
  </sheetViews>
  <sheetFormatPr defaultRowHeight="14.4" x14ac:dyDescent="0.3"/>
  <cols>
    <col min="1" max="1" width="41.5546875" style="2" bestFit="1" customWidth="1"/>
    <col min="3" max="3" width="22.33203125" bestFit="1" customWidth="1"/>
    <col min="4" max="4" width="15" bestFit="1" customWidth="1"/>
    <col min="5" max="5" width="24" customWidth="1"/>
    <col min="6" max="6" width="32.6640625" bestFit="1" customWidth="1"/>
    <col min="7" max="7" width="12" customWidth="1"/>
    <col min="8" max="8" width="12.44140625" customWidth="1"/>
    <col min="9" max="9" width="12.33203125" bestFit="1" customWidth="1"/>
    <col min="11" max="11" width="24.109375" bestFit="1" customWidth="1"/>
    <col min="12" max="12" width="14" customWidth="1"/>
    <col min="13" max="13" width="16.88671875" customWidth="1"/>
    <col min="14" max="14" width="23.6640625" bestFit="1" customWidth="1"/>
  </cols>
  <sheetData>
    <row r="1" spans="1:14" ht="15" thickBot="1" x14ac:dyDescent="0.35">
      <c r="A1" s="2" t="s">
        <v>437</v>
      </c>
    </row>
    <row r="2" spans="1:14" ht="37.5" customHeight="1" thickBot="1" x14ac:dyDescent="0.35">
      <c r="C2" s="407" t="s">
        <v>349</v>
      </c>
      <c r="D2" s="408"/>
      <c r="E2" s="408"/>
      <c r="F2" s="409"/>
      <c r="G2" s="408" t="s">
        <v>348</v>
      </c>
      <c r="H2" s="408"/>
      <c r="I2" s="408"/>
      <c r="J2" s="409"/>
      <c r="K2" s="407" t="s">
        <v>347</v>
      </c>
      <c r="L2" s="408"/>
      <c r="M2" s="409"/>
    </row>
    <row r="3" spans="1:14" s="16" customFormat="1" ht="43.8" thickBot="1" x14ac:dyDescent="0.35">
      <c r="A3" s="282" t="s">
        <v>438</v>
      </c>
      <c r="B3" s="1"/>
      <c r="C3" s="4" t="str">
        <f>+'Full Database'!E3</f>
        <v>Oxidizers</v>
      </c>
      <c r="D3" s="5" t="str">
        <f>+'Full Database'!G3</f>
        <v>Organic Acids</v>
      </c>
      <c r="E3" s="5" t="str">
        <f>+'Full Database'!I3</f>
        <v>Quaternary Ammoniums</v>
      </c>
      <c r="F3" s="26" t="str">
        <f>+'Full Database'!K3</f>
        <v>Enhancers</v>
      </c>
      <c r="G3" s="13" t="s">
        <v>29</v>
      </c>
      <c r="H3" s="13" t="s">
        <v>30</v>
      </c>
      <c r="I3" s="13" t="s">
        <v>31</v>
      </c>
      <c r="J3" s="14" t="s">
        <v>32</v>
      </c>
      <c r="K3" s="12" t="s">
        <v>34</v>
      </c>
      <c r="L3" s="13" t="s">
        <v>35</v>
      </c>
      <c r="M3" s="13" t="s">
        <v>36</v>
      </c>
      <c r="N3" s="15" t="s">
        <v>19</v>
      </c>
    </row>
    <row r="4" spans="1:14" ht="28.8" x14ac:dyDescent="0.3">
      <c r="A4" s="2" t="s">
        <v>442</v>
      </c>
      <c r="B4" t="s">
        <v>57</v>
      </c>
      <c r="C4" s="183" t="s">
        <v>55</v>
      </c>
      <c r="D4" s="184" t="s">
        <v>55</v>
      </c>
      <c r="E4" s="184" t="s">
        <v>55</v>
      </c>
      <c r="F4" s="185" t="s">
        <v>55</v>
      </c>
      <c r="G4" s="184" t="s">
        <v>48</v>
      </c>
      <c r="H4" s="184"/>
      <c r="I4" s="184"/>
      <c r="J4" s="185"/>
      <c r="K4" s="183" t="s">
        <v>159</v>
      </c>
      <c r="L4" s="184"/>
      <c r="M4" s="185"/>
      <c r="N4" s="192" t="s">
        <v>14</v>
      </c>
    </row>
    <row r="5" spans="1:14" ht="28.8" x14ac:dyDescent="0.3">
      <c r="A5" s="283" t="s">
        <v>0</v>
      </c>
      <c r="B5" s="28"/>
      <c r="C5" s="186" t="s">
        <v>44</v>
      </c>
      <c r="D5" s="181" t="s">
        <v>45</v>
      </c>
      <c r="E5" s="181" t="s">
        <v>50</v>
      </c>
      <c r="F5" s="187" t="s">
        <v>312</v>
      </c>
      <c r="G5" s="181" t="s">
        <v>7</v>
      </c>
      <c r="H5" s="181"/>
      <c r="I5" s="181"/>
      <c r="J5" s="187"/>
      <c r="K5" s="186" t="s">
        <v>158</v>
      </c>
      <c r="L5" s="181"/>
      <c r="M5" s="187"/>
      <c r="N5" s="193" t="s">
        <v>47</v>
      </c>
    </row>
    <row r="6" spans="1:14" ht="57.6" x14ac:dyDescent="0.3">
      <c r="A6" s="284" t="s">
        <v>60</v>
      </c>
      <c r="B6" s="28"/>
      <c r="C6" s="186" t="s">
        <v>46</v>
      </c>
      <c r="D6" s="181" t="s">
        <v>316</v>
      </c>
      <c r="E6" s="181" t="s">
        <v>318</v>
      </c>
      <c r="F6" s="187"/>
      <c r="G6" s="182" t="s">
        <v>62</v>
      </c>
      <c r="H6" s="181"/>
      <c r="I6" s="181"/>
      <c r="J6" s="187"/>
      <c r="K6" s="186" t="s">
        <v>160</v>
      </c>
      <c r="L6" s="181"/>
      <c r="M6" s="187"/>
      <c r="N6" s="194" t="s">
        <v>250</v>
      </c>
    </row>
    <row r="7" spans="1:14" ht="29.4" thickBot="1" x14ac:dyDescent="0.35">
      <c r="A7" s="284" t="s">
        <v>58</v>
      </c>
      <c r="B7" s="28"/>
      <c r="C7" s="188" t="s">
        <v>313</v>
      </c>
      <c r="D7" s="181" t="s">
        <v>315</v>
      </c>
      <c r="E7" s="181"/>
      <c r="F7" s="187"/>
      <c r="G7" s="190"/>
      <c r="H7" s="190"/>
      <c r="I7" s="190"/>
      <c r="J7" s="191"/>
      <c r="K7" s="186" t="s">
        <v>7</v>
      </c>
      <c r="L7" s="181"/>
      <c r="M7" s="187"/>
      <c r="N7" s="193" t="s">
        <v>249</v>
      </c>
    </row>
    <row r="8" spans="1:14" x14ac:dyDescent="0.3">
      <c r="A8" s="284" t="s">
        <v>4</v>
      </c>
      <c r="B8" s="28"/>
      <c r="C8" s="186" t="s">
        <v>38</v>
      </c>
      <c r="D8" s="181" t="s">
        <v>41</v>
      </c>
      <c r="E8" s="181"/>
      <c r="F8" s="187"/>
      <c r="G8" s="181"/>
      <c r="H8" s="181"/>
      <c r="I8" s="181"/>
      <c r="J8" s="181"/>
      <c r="K8" s="188" t="s">
        <v>62</v>
      </c>
      <c r="L8" s="181"/>
      <c r="M8" s="187"/>
      <c r="N8" s="193" t="s">
        <v>49</v>
      </c>
    </row>
    <row r="9" spans="1:14" ht="15" customHeight="1" x14ac:dyDescent="0.3">
      <c r="A9" s="284" t="s">
        <v>428</v>
      </c>
      <c r="C9" s="186" t="s">
        <v>40</v>
      </c>
      <c r="D9" s="181" t="s">
        <v>42</v>
      </c>
      <c r="E9" s="181"/>
      <c r="F9" s="187"/>
      <c r="G9" s="181"/>
      <c r="H9" s="181"/>
      <c r="I9" s="181"/>
      <c r="J9" s="181"/>
      <c r="K9" s="186"/>
      <c r="L9" s="181"/>
      <c r="M9" s="187"/>
      <c r="N9" s="193"/>
    </row>
    <row r="10" spans="1:14" ht="15" customHeight="1" thickBot="1" x14ac:dyDescent="0.35">
      <c r="A10" s="285" t="s">
        <v>61</v>
      </c>
      <c r="C10" s="186" t="s">
        <v>314</v>
      </c>
      <c r="D10" s="181" t="s">
        <v>43</v>
      </c>
      <c r="E10" s="181"/>
      <c r="F10" s="187"/>
      <c r="G10" s="181"/>
      <c r="H10" s="181"/>
      <c r="I10" s="181"/>
      <c r="J10" s="181"/>
      <c r="K10" s="186"/>
      <c r="L10" s="181"/>
      <c r="M10" s="187"/>
      <c r="N10" s="195"/>
    </row>
    <row r="11" spans="1:14" ht="15" thickBot="1" x14ac:dyDescent="0.35">
      <c r="A11" s="284" t="s">
        <v>9</v>
      </c>
      <c r="B11" s="28"/>
      <c r="C11" s="186" t="s">
        <v>39</v>
      </c>
      <c r="D11" s="181"/>
      <c r="E11" s="181"/>
      <c r="F11" s="187"/>
      <c r="G11" s="181"/>
      <c r="H11" s="181"/>
      <c r="I11" s="181"/>
      <c r="J11" s="181"/>
      <c r="K11" s="189"/>
      <c r="L11" s="190"/>
      <c r="M11" s="191"/>
      <c r="N11" s="181"/>
    </row>
    <row r="12" spans="1:14" ht="43.2" x14ac:dyDescent="0.3">
      <c r="A12" s="284" t="s">
        <v>63</v>
      </c>
      <c r="B12" s="28"/>
      <c r="C12" s="188" t="s">
        <v>317</v>
      </c>
      <c r="D12" s="181"/>
      <c r="E12" s="181"/>
      <c r="F12" s="187"/>
      <c r="G12" s="181"/>
      <c r="H12" s="181"/>
      <c r="I12" s="181"/>
      <c r="J12" s="181"/>
      <c r="K12" s="181"/>
      <c r="L12" s="181"/>
      <c r="M12" s="181"/>
      <c r="N12" s="181"/>
    </row>
    <row r="13" spans="1:14" x14ac:dyDescent="0.3">
      <c r="A13" s="284" t="s">
        <v>12</v>
      </c>
      <c r="B13" s="28"/>
      <c r="C13" s="186" t="s">
        <v>37</v>
      </c>
      <c r="D13" s="181"/>
      <c r="E13" s="181"/>
      <c r="F13" s="187"/>
      <c r="G13" s="181"/>
      <c r="H13" s="181"/>
      <c r="I13" s="181"/>
      <c r="J13" s="181"/>
      <c r="K13" s="181"/>
      <c r="L13" s="181"/>
      <c r="M13" s="181"/>
      <c r="N13" s="181"/>
    </row>
    <row r="14" spans="1:14" x14ac:dyDescent="0.3">
      <c r="A14" s="284" t="s">
        <v>64</v>
      </c>
      <c r="C14" s="6"/>
      <c r="D14" s="7"/>
      <c r="E14" s="7"/>
      <c r="F14" s="8"/>
      <c r="G14" s="7"/>
      <c r="H14" s="7"/>
      <c r="I14" s="7"/>
      <c r="J14" s="7"/>
      <c r="K14" s="7"/>
      <c r="L14" s="7"/>
      <c r="M14" s="7"/>
      <c r="N14" s="7"/>
    </row>
    <row r="15" spans="1:14" x14ac:dyDescent="0.3">
      <c r="A15" s="284" t="s">
        <v>65</v>
      </c>
      <c r="C15" s="6"/>
      <c r="D15" s="7"/>
      <c r="E15" s="7"/>
      <c r="F15" s="8"/>
      <c r="G15" s="7"/>
      <c r="H15" s="7"/>
      <c r="I15" s="7"/>
      <c r="J15" s="7"/>
      <c r="K15" s="7"/>
      <c r="L15" s="7"/>
      <c r="M15" s="7"/>
      <c r="N15" s="7"/>
    </row>
    <row r="16" spans="1:14" ht="15" thickBot="1" x14ac:dyDescent="0.35">
      <c r="A16" s="284" t="s">
        <v>66</v>
      </c>
      <c r="C16" s="9"/>
      <c r="D16" s="10"/>
      <c r="E16" s="10"/>
      <c r="F16" s="11"/>
    </row>
    <row r="17" spans="1:1" x14ac:dyDescent="0.3">
      <c r="A17" s="284" t="s">
        <v>67</v>
      </c>
    </row>
    <row r="18" spans="1:1" x14ac:dyDescent="0.3">
      <c r="A18" s="284" t="s">
        <v>411</v>
      </c>
    </row>
    <row r="19" spans="1:1" x14ac:dyDescent="0.3">
      <c r="A19" s="284" t="s">
        <v>419</v>
      </c>
    </row>
    <row r="20" spans="1:1" x14ac:dyDescent="0.3">
      <c r="A20" s="284" t="s">
        <v>69</v>
      </c>
    </row>
    <row r="21" spans="1:1" x14ac:dyDescent="0.3">
      <c r="A21" s="285" t="s">
        <v>70</v>
      </c>
    </row>
    <row r="22" spans="1:1" x14ac:dyDescent="0.3">
      <c r="A22" s="284" t="s">
        <v>71</v>
      </c>
    </row>
    <row r="23" spans="1:1" x14ac:dyDescent="0.3">
      <c r="A23" s="285" t="s">
        <v>72</v>
      </c>
    </row>
    <row r="24" spans="1:1" x14ac:dyDescent="0.3">
      <c r="A24" s="284" t="s">
        <v>73</v>
      </c>
    </row>
    <row r="25" spans="1:1" x14ac:dyDescent="0.3">
      <c r="A25" s="284" t="s">
        <v>74</v>
      </c>
    </row>
    <row r="26" spans="1:1" ht="28.8" x14ac:dyDescent="0.3">
      <c r="A26" s="284" t="s">
        <v>75</v>
      </c>
    </row>
    <row r="27" spans="1:1" x14ac:dyDescent="0.3">
      <c r="A27" s="284" t="s">
        <v>76</v>
      </c>
    </row>
    <row r="28" spans="1:1" x14ac:dyDescent="0.3">
      <c r="A28" s="284" t="s">
        <v>77</v>
      </c>
    </row>
    <row r="29" spans="1:1" x14ac:dyDescent="0.3">
      <c r="A29" s="284" t="s">
        <v>78</v>
      </c>
    </row>
    <row r="30" spans="1:1" x14ac:dyDescent="0.3">
      <c r="A30" s="284" t="s">
        <v>406</v>
      </c>
    </row>
    <row r="31" spans="1:1" x14ac:dyDescent="0.3">
      <c r="A31" s="284" t="s">
        <v>80</v>
      </c>
    </row>
    <row r="32" spans="1:1" x14ac:dyDescent="0.3">
      <c r="A32" s="284" t="s">
        <v>81</v>
      </c>
    </row>
    <row r="33" spans="1:1" x14ac:dyDescent="0.3">
      <c r="A33" s="284" t="s">
        <v>82</v>
      </c>
    </row>
    <row r="34" spans="1:1" x14ac:dyDescent="0.3">
      <c r="A34" s="284" t="s">
        <v>83</v>
      </c>
    </row>
    <row r="35" spans="1:1" x14ac:dyDescent="0.3">
      <c r="A35" s="284" t="s">
        <v>84</v>
      </c>
    </row>
    <row r="36" spans="1:1" x14ac:dyDescent="0.3">
      <c r="A36" s="284" t="s">
        <v>85</v>
      </c>
    </row>
    <row r="37" spans="1:1" x14ac:dyDescent="0.3">
      <c r="A37" s="284" t="s">
        <v>436</v>
      </c>
    </row>
    <row r="38" spans="1:1" x14ac:dyDescent="0.3">
      <c r="A38" s="284" t="s">
        <v>86</v>
      </c>
    </row>
    <row r="39" spans="1:1" x14ac:dyDescent="0.3">
      <c r="A39" s="284" t="s">
        <v>87</v>
      </c>
    </row>
    <row r="40" spans="1:1" x14ac:dyDescent="0.3">
      <c r="A40" s="284" t="s">
        <v>88</v>
      </c>
    </row>
    <row r="41" spans="1:1" x14ac:dyDescent="0.3">
      <c r="A41" s="284" t="s">
        <v>89</v>
      </c>
    </row>
    <row r="42" spans="1:1" x14ac:dyDescent="0.3">
      <c r="A42" s="284" t="s">
        <v>90</v>
      </c>
    </row>
    <row r="43" spans="1:1" x14ac:dyDescent="0.3">
      <c r="A43" s="284" t="s">
        <v>92</v>
      </c>
    </row>
    <row r="44" spans="1:1" x14ac:dyDescent="0.3">
      <c r="A44" s="284" t="s">
        <v>93</v>
      </c>
    </row>
    <row r="45" spans="1:1" x14ac:dyDescent="0.3">
      <c r="A45" s="284" t="s">
        <v>350</v>
      </c>
    </row>
    <row r="46" spans="1:1" x14ac:dyDescent="0.3">
      <c r="A46" s="284" t="s">
        <v>94</v>
      </c>
    </row>
    <row r="47" spans="1:1" x14ac:dyDescent="0.3">
      <c r="A47" s="284" t="s">
        <v>95</v>
      </c>
    </row>
    <row r="48" spans="1:1" x14ac:dyDescent="0.3">
      <c r="A48" s="284" t="s">
        <v>97</v>
      </c>
    </row>
    <row r="49" spans="1:1" x14ac:dyDescent="0.3">
      <c r="A49" s="284" t="s">
        <v>98</v>
      </c>
    </row>
    <row r="50" spans="1:1" x14ac:dyDescent="0.3">
      <c r="A50" s="284" t="s">
        <v>96</v>
      </c>
    </row>
    <row r="51" spans="1:1" x14ac:dyDescent="0.3">
      <c r="A51" s="284" t="s">
        <v>99</v>
      </c>
    </row>
    <row r="52" spans="1:1" x14ac:dyDescent="0.3">
      <c r="A52" s="284" t="s">
        <v>100</v>
      </c>
    </row>
    <row r="53" spans="1:1" x14ac:dyDescent="0.3">
      <c r="A53" s="286" t="s">
        <v>101</v>
      </c>
    </row>
    <row r="54" spans="1:1" x14ac:dyDescent="0.3">
      <c r="A54" s="284" t="s">
        <v>106</v>
      </c>
    </row>
    <row r="55" spans="1:1" x14ac:dyDescent="0.3">
      <c r="A55" s="284" t="s">
        <v>102</v>
      </c>
    </row>
    <row r="56" spans="1:1" x14ac:dyDescent="0.3">
      <c r="A56" s="284" t="s">
        <v>102</v>
      </c>
    </row>
    <row r="57" spans="1:1" x14ac:dyDescent="0.3">
      <c r="A57" s="284" t="s">
        <v>103</v>
      </c>
    </row>
    <row r="58" spans="1:1" x14ac:dyDescent="0.3">
      <c r="A58" s="284" t="s">
        <v>105</v>
      </c>
    </row>
    <row r="59" spans="1:1" x14ac:dyDescent="0.3">
      <c r="A59" s="284" t="s">
        <v>107</v>
      </c>
    </row>
    <row r="60" spans="1:1" x14ac:dyDescent="0.3">
      <c r="A60" s="284" t="s">
        <v>108</v>
      </c>
    </row>
    <row r="61" spans="1:1" x14ac:dyDescent="0.3">
      <c r="A61" s="284" t="s">
        <v>109</v>
      </c>
    </row>
    <row r="62" spans="1:1" x14ac:dyDescent="0.3">
      <c r="A62" s="284" t="s">
        <v>424</v>
      </c>
    </row>
    <row r="63" spans="1:1" x14ac:dyDescent="0.3">
      <c r="A63" s="284" t="s">
        <v>110</v>
      </c>
    </row>
    <row r="64" spans="1:1" x14ac:dyDescent="0.3">
      <c r="A64" s="284" t="s">
        <v>338</v>
      </c>
    </row>
    <row r="65" spans="1:1" x14ac:dyDescent="0.3">
      <c r="A65" s="287" t="s">
        <v>111</v>
      </c>
    </row>
    <row r="66" spans="1:1" ht="15" thickBot="1" x14ac:dyDescent="0.35">
      <c r="A66" s="288" t="s">
        <v>113</v>
      </c>
    </row>
    <row r="67" spans="1:1" x14ac:dyDescent="0.3">
      <c r="A67" s="289" t="s">
        <v>112</v>
      </c>
    </row>
    <row r="68" spans="1:1" x14ac:dyDescent="0.3">
      <c r="A68" s="290" t="s">
        <v>114</v>
      </c>
    </row>
    <row r="69" spans="1:1" x14ac:dyDescent="0.3">
      <c r="A69" s="289" t="s">
        <v>115</v>
      </c>
    </row>
    <row r="70" spans="1:1" x14ac:dyDescent="0.3">
      <c r="A70" s="289" t="s">
        <v>357</v>
      </c>
    </row>
    <row r="71" spans="1:1" x14ac:dyDescent="0.3">
      <c r="A71" s="289" t="s">
        <v>116</v>
      </c>
    </row>
  </sheetData>
  <sortState ref="D5:D9">
    <sortCondition ref="D5"/>
  </sortState>
  <mergeCells count="3">
    <mergeCell ref="C2:F2"/>
    <mergeCell ref="G2:J2"/>
    <mergeCell ref="K2:M2"/>
  </mergeCells>
  <conditionalFormatting sqref="C5:C7">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showRowColHeaders="0" zoomScale="90" zoomScaleNormal="90" workbookViewId="0">
      <selection activeCell="B23" sqref="B23"/>
    </sheetView>
  </sheetViews>
  <sheetFormatPr defaultColWidth="9.109375" defaultRowHeight="14.4" x14ac:dyDescent="0.3"/>
  <cols>
    <col min="1" max="1" width="40.6640625" style="76" customWidth="1"/>
    <col min="2" max="2" width="30.109375" style="76" customWidth="1"/>
    <col min="3" max="3" width="26.109375" style="76" customWidth="1"/>
    <col min="4" max="16384" width="9.109375" style="76"/>
  </cols>
  <sheetData>
    <row r="1" spans="1:3" x14ac:dyDescent="0.3">
      <c r="A1" s="88" t="str">
        <f>"Last revised: "&amp;MONTH('Full Database'!$B$1)&amp;"/"&amp;DAY('Full Database'!$B$1)&amp;"/"&amp;YEAR('Full Database'!$B$1)</f>
        <v>Last revised: 9/6/2018</v>
      </c>
      <c r="C1" s="77"/>
    </row>
    <row r="2" spans="1:3" x14ac:dyDescent="0.3">
      <c r="A2" s="410" t="s">
        <v>335</v>
      </c>
      <c r="C2" s="77"/>
    </row>
    <row r="3" spans="1:3" x14ac:dyDescent="0.3">
      <c r="A3" s="410"/>
      <c r="C3" s="77"/>
    </row>
    <row r="4" spans="1:3" x14ac:dyDescent="0.3">
      <c r="A4" s="410"/>
      <c r="C4" s="77"/>
    </row>
    <row r="5" spans="1:3" x14ac:dyDescent="0.3">
      <c r="A5" s="410"/>
      <c r="C5" s="77"/>
    </row>
    <row r="6" spans="1:3" x14ac:dyDescent="0.3">
      <c r="A6" s="410"/>
      <c r="C6" s="77"/>
    </row>
    <row r="7" spans="1:3" ht="15" thickBot="1" x14ac:dyDescent="0.35">
      <c r="A7" s="75"/>
      <c r="C7" s="77"/>
    </row>
    <row r="8" spans="1:3" x14ac:dyDescent="0.3">
      <c r="A8" s="396" t="s">
        <v>443</v>
      </c>
      <c r="B8"/>
      <c r="C8"/>
    </row>
    <row r="9" spans="1:3" ht="21.6" thickBot="1" x14ac:dyDescent="0.35">
      <c r="A9" s="320" t="s">
        <v>442</v>
      </c>
    </row>
    <row r="10" spans="1:3" ht="15" thickBot="1" x14ac:dyDescent="0.35">
      <c r="A10" s="291"/>
      <c r="B10" s="291"/>
      <c r="C10" s="291"/>
    </row>
    <row r="11" spans="1:3" ht="129.9" customHeight="1" thickBot="1" x14ac:dyDescent="0.35">
      <c r="A11" s="292" t="str">
        <f>+'Full Database'!B3</f>
        <v>Other Trade Names</v>
      </c>
      <c r="B11" s="419" t="str">
        <f>VLOOKUP($A$9,'Full Database'!$A$4:$AD$71,2,FALSE)</f>
        <v>Other Trade Names</v>
      </c>
      <c r="C11" s="420"/>
    </row>
    <row r="12" spans="1:3" ht="15" thickBot="1" x14ac:dyDescent="0.35">
      <c r="A12" s="291"/>
      <c r="B12" s="291"/>
      <c r="C12" s="291"/>
    </row>
    <row r="13" spans="1:3" ht="16.2" thickBot="1" x14ac:dyDescent="0.35">
      <c r="A13" s="293" t="str">
        <f>+'Full Database'!D3</f>
        <v>Sanitizer Active Ingredients</v>
      </c>
      <c r="B13" s="294" t="str">
        <f>+'Full Database'!F3</f>
        <v>Strength (percent)</v>
      </c>
      <c r="C13" s="295" t="s">
        <v>439</v>
      </c>
    </row>
    <row r="14" spans="1:3" ht="30" customHeight="1" x14ac:dyDescent="0.3">
      <c r="A14" s="296" t="str">
        <f>+'Full Database'!E3</f>
        <v>Oxidizers</v>
      </c>
      <c r="B14" s="397" t="str">
        <f>VLOOKUP($A$9,'Full Database'!$A$4:$AD$71,6,FALSE)</f>
        <v>Strength (percent)</v>
      </c>
      <c r="C14" s="297" t="str">
        <f>VLOOKUP($A$9,'Full Database'!$A$4:$AD$71,5,FALSE)</f>
        <v>Oxidizers</v>
      </c>
    </row>
    <row r="15" spans="1:3" x14ac:dyDescent="0.3">
      <c r="A15" s="298" t="str">
        <f>+'Full Database'!G3</f>
        <v>Organic Acids</v>
      </c>
      <c r="B15" s="398" t="str">
        <f>VLOOKUP($A$9,'Full Database'!$A$4:$AD$71,8,FALSE)</f>
        <v>Strength (percent)</v>
      </c>
      <c r="C15" s="299" t="str">
        <f>VLOOKUP($A$9,'Full Database'!$A$4:$AD$71,7,FALSE)</f>
        <v>Organic Acids</v>
      </c>
    </row>
    <row r="16" spans="1:3" x14ac:dyDescent="0.3">
      <c r="A16" s="300" t="str">
        <f>+'Full Database'!I3</f>
        <v>Quaternary Ammoniums</v>
      </c>
      <c r="B16" s="398" t="str">
        <f>VLOOKUP($A$9,'Full Database'!$A$4:$AD$71,10,FALSE)</f>
        <v>Strength (percent)</v>
      </c>
      <c r="C16" s="299" t="str">
        <f>VLOOKUP($A$9,'Full Database'!$A$4:$AD$71,9,FALSE)</f>
        <v>Quaternary Ammoniums</v>
      </c>
    </row>
    <row r="17" spans="1:3" ht="15" thickBot="1" x14ac:dyDescent="0.35">
      <c r="A17" s="301" t="str">
        <f>+'Full Database'!K3</f>
        <v>Enhancers</v>
      </c>
      <c r="B17" s="399" t="str">
        <f>VLOOKUP($A$9,'Full Database'!$A$4:$AD$71,12,FALSE)</f>
        <v>Strength (percent)</v>
      </c>
      <c r="C17" s="302" t="str">
        <f>VLOOKUP($A$9,'Full Database'!$A$4:$AD$71,11,FALSE)</f>
        <v>Enhancers</v>
      </c>
    </row>
    <row r="18" spans="1:3" ht="15" thickBot="1" x14ac:dyDescent="0.35">
      <c r="A18" s="291"/>
      <c r="B18" s="291"/>
      <c r="C18" s="291"/>
    </row>
    <row r="19" spans="1:3" ht="16.2" thickBot="1" x14ac:dyDescent="0.35">
      <c r="A19" s="303" t="str">
        <f>+'Full Database'!M2</f>
        <v>Labeled Uses</v>
      </c>
      <c r="B19" s="304"/>
      <c r="C19" s="304"/>
    </row>
    <row r="20" spans="1:3" ht="28.8" x14ac:dyDescent="0.3">
      <c r="A20" s="305" t="str">
        <f>+'Full Database'!T3</f>
        <v>Organic Materials Review Institute (OMRI) Listing</v>
      </c>
      <c r="B20" s="393" t="str">
        <f>VLOOKUP($A$9,'Full Database'!$A$4:$AD$71,20,FALSE)</f>
        <v>Organic Materials Review Institute (OMRI) Listing</v>
      </c>
      <c r="C20" s="304"/>
    </row>
    <row r="21" spans="1:3" x14ac:dyDescent="0.3">
      <c r="A21" s="306" t="str">
        <f>+'Full Database'!U3</f>
        <v xml:space="preserve">EPA Reg. No. </v>
      </c>
      <c r="B21" s="307" t="str">
        <f>VLOOKUP($A$9,'Full Database'!$A$4:$AD$71,21,FALSE)</f>
        <v xml:space="preserve">EPA Reg. No. </v>
      </c>
      <c r="C21" s="304"/>
    </row>
    <row r="22" spans="1:3" x14ac:dyDescent="0.3">
      <c r="A22" s="306" t="str">
        <f>+'Full Database'!AA3</f>
        <v xml:space="preserve">EPA Accepted Date </v>
      </c>
      <c r="B22" s="308" t="str">
        <f>VLOOKUP($A$9,'Full Database'!$A$4:$AD$71,27,FALSE)</f>
        <v xml:space="preserve">EPA Accepted Date </v>
      </c>
      <c r="C22" s="304"/>
    </row>
    <row r="23" spans="1:3" ht="15" thickBot="1" x14ac:dyDescent="0.35">
      <c r="A23" s="309" t="str">
        <f>+'Full Database'!V3</f>
        <v>Link to EPA Label</v>
      </c>
      <c r="B23" s="324" t="str">
        <f>HYPERLINK(VLOOKUP($A$9,'Full Database'!$A$4:$AD$71,22,FALSE),"Label PDF")</f>
        <v>Label PDF</v>
      </c>
      <c r="C23" s="304"/>
    </row>
    <row r="24" spans="1:3" ht="45" customHeight="1" thickBot="1" x14ac:dyDescent="0.35">
      <c r="A24" s="310" t="str">
        <f>+'Full Database'!AD3</f>
        <v xml:space="preserve">Notes </v>
      </c>
      <c r="B24" s="417" t="str">
        <f>VLOOKUP($A$9,'Full Database'!$A$4:$AD$71,30,FALSE)</f>
        <v xml:space="preserve">Notes </v>
      </c>
      <c r="C24" s="418"/>
    </row>
    <row r="25" spans="1:3" ht="5.0999999999999996" customHeight="1" thickBot="1" x14ac:dyDescent="0.35">
      <c r="A25" s="311"/>
      <c r="B25" s="312"/>
      <c r="C25" s="312"/>
    </row>
    <row r="26" spans="1:3" ht="15" thickBot="1" x14ac:dyDescent="0.35">
      <c r="A26" s="311"/>
      <c r="B26" s="313" t="s">
        <v>440</v>
      </c>
      <c r="C26" s="314" t="s">
        <v>456</v>
      </c>
    </row>
    <row r="27" spans="1:3" ht="28.8" x14ac:dyDescent="0.3">
      <c r="A27" s="315" t="str">
        <f>+'Full Database'!M3</f>
        <v>Washing Fruits and Vegetables</v>
      </c>
      <c r="B27" s="316" t="str">
        <f>VLOOKUP($A$9,'Full Database'!$A$4:$AD$71,13,FALSE)</f>
        <v>Washing Fruits and Vegetables</v>
      </c>
      <c r="C27" s="393" t="str">
        <f>IF(ISNUMBER(VLOOKUP($A$9,'Full Database'!$A$4:$AD$71,24,FALSE)),"Page "&amp;VLOOKUP($A$9,'Full Database'!$A$4:$AD$71,24,FALSE),VLOOKUP($A$9,'Full Database'!$A$4:$AD$71,24,FALSE))</f>
        <v>Instructions For Use Washing Fruits and Vegetables</v>
      </c>
    </row>
    <row r="28" spans="1:3" hidden="1" x14ac:dyDescent="0.3">
      <c r="A28" s="306" t="str">
        <f>+'Full Database'!N3</f>
        <v>Porous 
Food Contact Surfaces</v>
      </c>
      <c r="B28" s="317" t="str">
        <f>VLOOKUP($A$9,'Full Database'!$A$4:$AD$71,14)</f>
        <v>N/A</v>
      </c>
      <c r="C28" s="394"/>
    </row>
    <row r="29" spans="1:3" ht="28.8" x14ac:dyDescent="0.3">
      <c r="A29" s="306" t="str">
        <f>+'Full Database'!O3</f>
        <v>Non-Porous Food-Contact Surfaces</v>
      </c>
      <c r="B29" s="317" t="str">
        <f>VLOOKUP($A$9,'Full Database'!$A$4:$AD$71,15,FALSE)</f>
        <v>Non-Porous Food-Contact Surfaces</v>
      </c>
      <c r="C29" s="394" t="str">
        <f>IF(ISNUMBER(VLOOKUP($A$9,'Full Database'!$A$4:$AD$71,23,FALSE)),"Page "&amp;VLOOKUP($A$9,'Full Database'!$A$4:$AD$71,23,FALSE),VLOOKUP($A$9,'Full Database'!$A$4:$AD$71,23,FALSE))</f>
        <v>Instructions For Use on Non-Porous Food-Contact Surfaces</v>
      </c>
    </row>
    <row r="30" spans="1:3" ht="28.8" x14ac:dyDescent="0.3">
      <c r="A30" s="306" t="str">
        <f>+'Full Database'!P3</f>
        <v>Irrigation Water</v>
      </c>
      <c r="B30" s="317" t="str">
        <f>VLOOKUP($A$9,'Full Database'!$A$4:$AD$71,16,FALSE)</f>
        <v>Irrigation Water</v>
      </c>
      <c r="C30" s="394" t="str">
        <f>IF(ISNUMBER(VLOOKUP($A$9,'Full Database'!$A$4:$AD$71,25,FALSE)),"Page "&amp;VLOOKUP($A$9,'Full Database'!$A$4:$AD$71,25,FALSE),VLOOKUP($A$9,'Full Database'!$A$4:$AD$71,25,FALSE))</f>
        <v>Instructions For Use in Irrigation Water</v>
      </c>
    </row>
    <row r="31" spans="1:3" hidden="1" x14ac:dyDescent="0.3">
      <c r="A31" s="306" t="str">
        <f>+'Full Database'!Q3</f>
        <v>Spoilage organisms</v>
      </c>
      <c r="B31" s="317" t="str">
        <f>VLOOKUP($A$9,'Full Database'!$A$4:$AD$71,17)</f>
        <v>N/A</v>
      </c>
      <c r="C31" s="394"/>
    </row>
    <row r="32" spans="1:3" hidden="1" x14ac:dyDescent="0.3">
      <c r="A32" s="306" t="str">
        <f>+'Full Database'!R3</f>
        <v>Plant pathogens</v>
      </c>
      <c r="B32" s="317" t="str">
        <f>VLOOKUP($A$9,'Full Database'!$A$4:$AD$71,18)</f>
        <v>N/A</v>
      </c>
      <c r="C32" s="394"/>
    </row>
    <row r="33" spans="1:3" ht="30" customHeight="1" thickBot="1" x14ac:dyDescent="0.35">
      <c r="A33" s="318" t="str">
        <f>+'Full Database'!S3</f>
        <v>Public health</v>
      </c>
      <c r="B33" s="319" t="str">
        <f>VLOOKUP($A$9,'Full Database'!$A$4:$AD$71,19,FALSE)</f>
        <v>Public health</v>
      </c>
      <c r="C33" s="395"/>
    </row>
    <row r="34" spans="1:3" ht="15" thickBot="1" x14ac:dyDescent="0.35">
      <c r="A34" s="291"/>
      <c r="B34" s="291"/>
      <c r="C34" s="291"/>
    </row>
    <row r="35" spans="1:3" ht="16.2" thickBot="1" x14ac:dyDescent="0.35">
      <c r="A35" s="367" t="s">
        <v>53</v>
      </c>
      <c r="B35" s="304"/>
      <c r="C35" s="291"/>
    </row>
    <row r="36" spans="1:3" ht="45" customHeight="1" x14ac:dyDescent="0.3">
      <c r="A36" s="368" t="str">
        <f>+'Full Database'!AB3</f>
        <v>Quantity Purchasable</v>
      </c>
      <c r="B36" s="369" t="str">
        <f>VLOOKUP($A$9,'Full Database'!$A$4:$AD$71,28,FALSE)</f>
        <v>Quantity Purchasable</v>
      </c>
      <c r="C36" s="291"/>
    </row>
    <row r="37" spans="1:3" ht="15" thickBot="1" x14ac:dyDescent="0.35">
      <c r="A37" s="370" t="str">
        <f>+'Full Database'!C3</f>
        <v>Manufacturer</v>
      </c>
      <c r="B37" s="371" t="str">
        <f>VLOOKUP($A$9,'Full Database'!$A$4:$AD$71,3,FALSE)</f>
        <v>Manufacturer</v>
      </c>
      <c r="C37" s="291"/>
    </row>
  </sheetData>
  <sheetProtection algorithmName="SHA-512" hashValue="awJMcTGqiKDpdOLNY5tUCM5mhN/+rcfmn2JhBLKkSclaaTQgE/PL5pwM0Ewo6NFKUgbhoOOwCizpOS1R0YHcSw==" saltValue="WcaknbeFSEmovaT2a38PDQ==" spinCount="100000" sheet="1" objects="1" scenarios="1" selectLockedCells="1" sort="0" autoFilter="0"/>
  <mergeCells count="3">
    <mergeCell ref="A2:A6"/>
    <mergeCell ref="B24:C24"/>
    <mergeCell ref="B11:C11"/>
  </mergeCells>
  <pageMargins left="0.7" right="0.7" top="0.75" bottom="0.75" header="0.3" footer="0.3"/>
  <pageSetup scale="8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must select a sanitizer from drop-down list" promptTitle="Sanitizer">
          <x14:formula1>
            <xm:f>Lists!$A$4:$A$71</xm:f>
          </x14:formula1>
          <xm:sqref>A9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8"/>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75" customWidth="1"/>
    <col min="2" max="2" width="15" style="76" bestFit="1" customWidth="1"/>
    <col min="3" max="3" width="12.5546875" style="76" customWidth="1"/>
    <col min="4" max="4" width="10.88671875" style="76" customWidth="1"/>
    <col min="5" max="5" width="12.5546875" style="76" customWidth="1"/>
    <col min="6" max="6" width="11.6640625" style="76" customWidth="1"/>
    <col min="7" max="7" width="8.6640625" style="76" customWidth="1"/>
    <col min="8" max="8" width="9.5546875" style="76" customWidth="1"/>
    <col min="9" max="9" width="10.44140625" style="76" customWidth="1"/>
    <col min="10" max="10" width="8.6640625" style="76" customWidth="1"/>
    <col min="11" max="11" width="20.33203125" style="76" customWidth="1"/>
    <col min="12" max="12" width="16" style="76" customWidth="1"/>
    <col min="13" max="14" width="10.6640625" style="76" customWidth="1"/>
    <col min="15" max="15" width="15.109375" style="76" customWidth="1"/>
    <col min="16" max="16" width="12.109375" style="76" customWidth="1"/>
    <col min="17" max="17" width="39.44140625" style="76" customWidth="1"/>
    <col min="18" max="18" width="12.44140625" style="76" customWidth="1"/>
    <col min="19" max="16384" width="9.109375" style="76"/>
  </cols>
  <sheetData>
    <row r="1" spans="1:18" x14ac:dyDescent="0.3">
      <c r="A1" s="88" t="str">
        <f>+'Front page'!A1:B1</f>
        <v>Last revised: 9/6/2018</v>
      </c>
    </row>
    <row r="2" spans="1:18" x14ac:dyDescent="0.3">
      <c r="A2" s="410"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C2" s="77"/>
      <c r="D2" s="77"/>
      <c r="E2" s="77"/>
    </row>
    <row r="3" spans="1:18" x14ac:dyDescent="0.3">
      <c r="A3" s="410"/>
      <c r="C3" s="77"/>
      <c r="D3" s="77"/>
      <c r="E3" s="77"/>
    </row>
    <row r="4" spans="1:18" x14ac:dyDescent="0.3">
      <c r="A4" s="410"/>
      <c r="C4" s="77"/>
      <c r="D4" s="77"/>
      <c r="E4" s="77"/>
    </row>
    <row r="5" spans="1:18" x14ac:dyDescent="0.3">
      <c r="A5" s="410"/>
      <c r="C5" s="77"/>
      <c r="D5" s="77"/>
      <c r="E5" s="77"/>
    </row>
    <row r="6" spans="1:18" ht="15" thickBot="1" x14ac:dyDescent="0.35">
      <c r="A6" s="410"/>
      <c r="C6" s="77"/>
      <c r="D6" s="77"/>
      <c r="E6" s="77"/>
    </row>
    <row r="7" spans="1:18" ht="15" thickBot="1" x14ac:dyDescent="0.35">
      <c r="D7" s="421" t="s">
        <v>28</v>
      </c>
      <c r="E7" s="422"/>
      <c r="F7" s="422"/>
      <c r="G7" s="422"/>
      <c r="H7" s="421" t="s">
        <v>33</v>
      </c>
      <c r="I7" s="422"/>
      <c r="J7" s="423"/>
      <c r="K7" s="421" t="str">
        <f>+'Full Database'!T2</f>
        <v>Approvals and Registrations</v>
      </c>
      <c r="L7" s="422"/>
      <c r="M7" s="421" t="s">
        <v>21</v>
      </c>
      <c r="N7" s="422"/>
      <c r="O7" s="423"/>
    </row>
    <row r="8" spans="1:18" ht="72.599999999999994" thickBot="1" x14ac:dyDescent="0.35">
      <c r="A8" s="166" t="str">
        <f>+'Full Database'!A3</f>
        <v>Trade Name</v>
      </c>
      <c r="B8" s="87" t="s">
        <v>54</v>
      </c>
      <c r="C8" s="67" t="s">
        <v>51</v>
      </c>
      <c r="D8" s="20" t="str">
        <f>+'Full Database'!M3</f>
        <v>Washing Fruits and Vegetables</v>
      </c>
      <c r="E8" s="21" t="str">
        <f>+'Full Database'!N3</f>
        <v>Porous 
Food Contact Surfaces</v>
      </c>
      <c r="F8" s="21" t="str">
        <f>+'Full Database'!O3</f>
        <v>Non-Porous Food-Contact Surfaces</v>
      </c>
      <c r="G8" s="22" t="str">
        <f>+'Full Database'!P3</f>
        <v>Irrigation Water</v>
      </c>
      <c r="H8" s="23" t="str">
        <f>+'Full Database'!Q3</f>
        <v>Spoilage organisms</v>
      </c>
      <c r="I8" s="21" t="str">
        <f>+'Full Database'!R3</f>
        <v>Plant pathogens</v>
      </c>
      <c r="J8" s="22" t="str">
        <f>+'Full Database'!S3</f>
        <v>Public health</v>
      </c>
      <c r="K8" s="24" t="str">
        <f>+'Full Database'!T3</f>
        <v>Organic Materials Review Institute (OMRI) Listing</v>
      </c>
      <c r="L8" s="25" t="str">
        <f>+'Full Database'!U3</f>
        <v xml:space="preserve">EPA Reg. No. </v>
      </c>
      <c r="M8" s="20" t="str">
        <f>+'Full Database'!V3</f>
        <v>Link to EPA Label</v>
      </c>
      <c r="N8" s="21" t="str">
        <f>+'Full Database'!X3</f>
        <v>Instructions For Use Washing Fruits and Vegetables</v>
      </c>
      <c r="O8" s="22" t="str">
        <f>+'Full Database'!Z3</f>
        <v>Labeled For Use to Control Public Health Organisms?</v>
      </c>
      <c r="P8" s="19" t="str">
        <f>+'Full Database'!AA3</f>
        <v xml:space="preserve">EPA Accepted Date </v>
      </c>
      <c r="Q8" s="109" t="str">
        <f>+'Full Database'!AD3</f>
        <v xml:space="preserve">Notes </v>
      </c>
      <c r="R8" s="68" t="s">
        <v>53</v>
      </c>
    </row>
    <row r="9" spans="1:18" ht="28.8" x14ac:dyDescent="0.3">
      <c r="A9" s="78" t="str">
        <f>'Full Database'!A4</f>
        <v>Accutab</v>
      </c>
      <c r="B9" s="79"/>
      <c r="C9" s="161"/>
      <c r="D9" s="89" t="str">
        <f>'Full Database'!M4</f>
        <v>Yes</v>
      </c>
      <c r="E9" s="90" t="str">
        <f>'Full Database'!N4</f>
        <v>N/A</v>
      </c>
      <c r="F9" s="90" t="str">
        <f>'Full Database'!O4</f>
        <v>Yes</v>
      </c>
      <c r="G9" s="91" t="str">
        <f>'Full Database'!P4</f>
        <v>Yes</v>
      </c>
      <c r="H9" s="89" t="str">
        <f>'Full Database'!Q4</f>
        <v>N/A</v>
      </c>
      <c r="I9" s="90" t="str">
        <f>'Full Database'!R4</f>
        <v>N/A</v>
      </c>
      <c r="J9" s="92" t="str">
        <f>'Full Database'!S4</f>
        <v>No</v>
      </c>
      <c r="K9" s="93" t="str">
        <f>'Full Database'!T4</f>
        <v>Allowed with restrictions</v>
      </c>
      <c r="L9" s="94" t="str">
        <f>'Full Database'!U4</f>
        <v>748-295</v>
      </c>
      <c r="M9" s="164" t="str">
        <f>HYPERLINK('Full Database'!V4,"Label PDF")</f>
        <v>Label PDF</v>
      </c>
      <c r="N9" s="95" t="s">
        <v>252</v>
      </c>
      <c r="O9" s="96" t="s">
        <v>252</v>
      </c>
      <c r="P9" s="97">
        <f>'Full Database'!AA4</f>
        <v>41652</v>
      </c>
      <c r="Q9" s="98" t="str">
        <f>+'Full Database'!AD4</f>
        <v>None</v>
      </c>
      <c r="R9" s="70"/>
    </row>
    <row r="10" spans="1:18" x14ac:dyDescent="0.3">
      <c r="A10" s="81" t="str">
        <f>'Full Database'!A5</f>
        <v>Adox 3125</v>
      </c>
      <c r="B10" s="82"/>
      <c r="C10" s="162"/>
      <c r="D10" s="99" t="str">
        <f>'Full Database'!M5</f>
        <v>Yes</v>
      </c>
      <c r="E10" s="100" t="str">
        <f>'Full Database'!N5</f>
        <v>N/A</v>
      </c>
      <c r="F10" s="100" t="str">
        <f>'Full Database'!O5</f>
        <v>Yes</v>
      </c>
      <c r="G10" s="101" t="str">
        <f>'Full Database'!P5</f>
        <v>Yes</v>
      </c>
      <c r="H10" s="99" t="str">
        <f>'Full Database'!Q5</f>
        <v>N/A</v>
      </c>
      <c r="I10" s="100" t="str">
        <f>'Full Database'!R5</f>
        <v>N/A</v>
      </c>
      <c r="J10" s="102" t="str">
        <f>'Full Database'!S5</f>
        <v>No</v>
      </c>
      <c r="K10" s="103" t="str">
        <f>'Full Database'!T5</f>
        <v>Not listed</v>
      </c>
      <c r="L10" s="104" t="str">
        <f>'Full Database'!U5</f>
        <v>9150-7</v>
      </c>
      <c r="M10" s="164" t="str">
        <f>HYPERLINK('Full Database'!V5,"Label PDF")</f>
        <v>Label PDF</v>
      </c>
      <c r="N10" s="105" t="s">
        <v>252</v>
      </c>
      <c r="O10" s="106" t="s">
        <v>252</v>
      </c>
      <c r="P10" s="107">
        <f>'Full Database'!AA5</f>
        <v>43139</v>
      </c>
      <c r="Q10" s="108" t="str">
        <f>'Full Database'!AD5</f>
        <v>None</v>
      </c>
      <c r="R10" s="72"/>
    </row>
    <row r="11" spans="1:18" x14ac:dyDescent="0.3">
      <c r="A11" s="81" t="str">
        <f>'Full Database'!A6</f>
        <v>Adox 750</v>
      </c>
      <c r="B11" s="82"/>
      <c r="C11" s="162"/>
      <c r="D11" s="99" t="str">
        <f>'Full Database'!M6</f>
        <v>Yes</v>
      </c>
      <c r="E11" s="100" t="str">
        <f>'Full Database'!N6</f>
        <v>N/A</v>
      </c>
      <c r="F11" s="100" t="str">
        <f>'Full Database'!O6</f>
        <v>Yes</v>
      </c>
      <c r="G11" s="101" t="str">
        <f>'Full Database'!P6</f>
        <v>Yes</v>
      </c>
      <c r="H11" s="99" t="str">
        <f>'Full Database'!Q6</f>
        <v>N/A</v>
      </c>
      <c r="I11" s="100" t="str">
        <f>'Full Database'!R6</f>
        <v>N/A</v>
      </c>
      <c r="J11" s="102" t="str">
        <f>'Full Database'!S6</f>
        <v>No</v>
      </c>
      <c r="K11" s="103" t="str">
        <f>'Full Database'!T6</f>
        <v>Not listed</v>
      </c>
      <c r="L11" s="104" t="str">
        <f>'Full Database'!U6</f>
        <v>9150-8</v>
      </c>
      <c r="M11" s="164" t="str">
        <f>HYPERLINK('Full Database'!V6,"Label PDF")</f>
        <v>Label PDF</v>
      </c>
      <c r="N11" s="105" t="s">
        <v>252</v>
      </c>
      <c r="O11" s="106" t="s">
        <v>252</v>
      </c>
      <c r="P11" s="107">
        <f>'Full Database'!AA6</f>
        <v>43123</v>
      </c>
      <c r="Q11" s="108" t="str">
        <f>'Full Database'!AD6</f>
        <v>None</v>
      </c>
      <c r="R11" s="72"/>
    </row>
    <row r="12" spans="1:18" x14ac:dyDescent="0.3">
      <c r="A12" s="81" t="str">
        <f>'Full Database'!A7</f>
        <v>Agchlor 310</v>
      </c>
      <c r="B12" s="82"/>
      <c r="C12" s="162"/>
      <c r="D12" s="99" t="str">
        <f>'Full Database'!M7</f>
        <v>Yes</v>
      </c>
      <c r="E12" s="100" t="str">
        <f>'Full Database'!N7</f>
        <v>N/A</v>
      </c>
      <c r="F12" s="100" t="str">
        <f>'Full Database'!O7</f>
        <v>Yes</v>
      </c>
      <c r="G12" s="101" t="str">
        <f>'Full Database'!P7</f>
        <v>N/A</v>
      </c>
      <c r="H12" s="99" t="str">
        <f>'Full Database'!Q7</f>
        <v>N/A</v>
      </c>
      <c r="I12" s="100" t="str">
        <f>'Full Database'!R7</f>
        <v>N/A</v>
      </c>
      <c r="J12" s="102" t="str">
        <f>'Full Database'!S7</f>
        <v>No</v>
      </c>
      <c r="K12" s="103" t="str">
        <f>'Full Database'!T7</f>
        <v>Not listed</v>
      </c>
      <c r="L12" s="104" t="str">
        <f>'Full Database'!U7</f>
        <v>2792-62</v>
      </c>
      <c r="M12" s="164" t="str">
        <f>HYPERLINK('Full Database'!V7,"Label PDF")</f>
        <v>Label PDF</v>
      </c>
      <c r="N12" s="105" t="s">
        <v>252</v>
      </c>
      <c r="O12" s="106" t="s">
        <v>252</v>
      </c>
      <c r="P12" s="107">
        <f>'Full Database'!AA7</f>
        <v>41052</v>
      </c>
      <c r="Q12" s="108" t="str">
        <f>'Full Database'!AD7</f>
        <v>None</v>
      </c>
      <c r="R12" s="72"/>
    </row>
    <row r="13" spans="1:18" ht="43.2" x14ac:dyDescent="0.3">
      <c r="A13" s="81" t="str">
        <f>'Full Database'!A8</f>
        <v>Alpet D2</v>
      </c>
      <c r="B13" s="82"/>
      <c r="C13" s="162"/>
      <c r="D13" s="99" t="str">
        <f>'Full Database'!M8</f>
        <v>N/A</v>
      </c>
      <c r="E13" s="100" t="str">
        <f>'Full Database'!N8</f>
        <v>N/A</v>
      </c>
      <c r="F13" s="100" t="str">
        <f>'Full Database'!O8</f>
        <v>Yes</v>
      </c>
      <c r="G13" s="101" t="str">
        <f>'Full Database'!P8</f>
        <v>N/A</v>
      </c>
      <c r="H13" s="99" t="str">
        <f>'Full Database'!Q8</f>
        <v>N/A</v>
      </c>
      <c r="I13" s="100" t="str">
        <f>'Full Database'!R8</f>
        <v>N/A</v>
      </c>
      <c r="J13" s="102" t="str">
        <f>'Full Database'!S8</f>
        <v>For Food Contact Surfaces</v>
      </c>
      <c r="K13" s="103" t="str">
        <f>'Full Database'!T8</f>
        <v>Not listed</v>
      </c>
      <c r="L13" s="104" t="str">
        <f>'Full Database'!U8</f>
        <v>73232-1</v>
      </c>
      <c r="M13" s="164" t="str">
        <f>HYPERLINK('Full Database'!V8,"Label PDF")</f>
        <v>Label PDF</v>
      </c>
      <c r="N13" s="105" t="s">
        <v>252</v>
      </c>
      <c r="O13" s="106" t="s">
        <v>252</v>
      </c>
      <c r="P13" s="107">
        <f>'Full Database'!AA8</f>
        <v>43138</v>
      </c>
      <c r="Q13" s="108" t="str">
        <f>'Full Database'!AD8</f>
        <v>None</v>
      </c>
      <c r="R13" s="72"/>
    </row>
    <row r="14" spans="1:18" x14ac:dyDescent="0.3">
      <c r="A14" s="81" t="str">
        <f>'Full Database'!A9</f>
        <v>Anthium Dioxcide</v>
      </c>
      <c r="B14" s="82"/>
      <c r="C14" s="162"/>
      <c r="D14" s="99" t="str">
        <f>'Full Database'!M9</f>
        <v>N/A</v>
      </c>
      <c r="E14" s="100" t="str">
        <f>'Full Database'!N9</f>
        <v>N/A</v>
      </c>
      <c r="F14" s="100" t="str">
        <f>'Full Database'!O9</f>
        <v>Yes</v>
      </c>
      <c r="G14" s="101" t="str">
        <f>'Full Database'!P9</f>
        <v>N/A</v>
      </c>
      <c r="H14" s="99" t="str">
        <f>'Full Database'!Q9</f>
        <v>N/A</v>
      </c>
      <c r="I14" s="100" t="str">
        <f>'Full Database'!R9</f>
        <v>N/A</v>
      </c>
      <c r="J14" s="102" t="str">
        <f>'Full Database'!S9</f>
        <v>No</v>
      </c>
      <c r="K14" s="103" t="str">
        <f>'Full Database'!T9</f>
        <v>Not listed</v>
      </c>
      <c r="L14" s="104" t="str">
        <f>'Full Database'!U9</f>
        <v>9150-2</v>
      </c>
      <c r="M14" s="164" t="str">
        <f>HYPERLINK('Full Database'!V9,"Label PDF")</f>
        <v>Label PDF</v>
      </c>
      <c r="N14" s="105" t="s">
        <v>252</v>
      </c>
      <c r="O14" s="106" t="s">
        <v>252</v>
      </c>
      <c r="P14" s="107">
        <f>'Full Database'!AA9</f>
        <v>43013</v>
      </c>
      <c r="Q14" s="108" t="str">
        <f>'Full Database'!AD9</f>
        <v>None</v>
      </c>
      <c r="R14" s="72"/>
    </row>
    <row r="15" spans="1:18" ht="86.4" x14ac:dyDescent="0.3">
      <c r="A15" s="81" t="str">
        <f>'Full Database'!A10</f>
        <v>Antimicrobial Fruit and Vegetable Treatment</v>
      </c>
      <c r="B15" s="82"/>
      <c r="C15" s="162"/>
      <c r="D15" s="99" t="str">
        <f>'Full Database'!M10</f>
        <v>Yes</v>
      </c>
      <c r="E15" s="100" t="str">
        <f>'Full Database'!N10</f>
        <v>N/A</v>
      </c>
      <c r="F15" s="100" t="str">
        <f>'Full Database'!O10</f>
        <v>N/A</v>
      </c>
      <c r="G15" s="101" t="str">
        <f>'Full Database'!P10</f>
        <v>N/A</v>
      </c>
      <c r="H15" s="99" t="str">
        <f>'Full Database'!Q10</f>
        <v>N/A</v>
      </c>
      <c r="I15" s="100" t="str">
        <f>'Full Database'!R10</f>
        <v>N/A</v>
      </c>
      <c r="J15" s="102" t="str">
        <f>'Full Database'!S10</f>
        <v>For Washing Fruits and Vegetables</v>
      </c>
      <c r="K15" s="103" t="str">
        <f>'Full Database'!T10</f>
        <v>Not listed</v>
      </c>
      <c r="L15" s="104" t="str">
        <f>'Full Database'!U10</f>
        <v>1677-234</v>
      </c>
      <c r="M15" s="164" t="str">
        <f>HYPERLINK('Full Database'!V10,"Label PDF")</f>
        <v>Label PDF</v>
      </c>
      <c r="N15" s="105" t="s">
        <v>252</v>
      </c>
      <c r="O15" s="106" t="s">
        <v>252</v>
      </c>
      <c r="P15" s="107">
        <f>'Full Database'!AA10</f>
        <v>43039</v>
      </c>
      <c r="Q15" s="108" t="str">
        <f>'Full Database'!AD10</f>
        <v>None</v>
      </c>
      <c r="R15" s="72"/>
    </row>
    <row r="16" spans="1:18" x14ac:dyDescent="0.3">
      <c r="A16" s="81" t="str">
        <f>'Full Database'!A11</f>
        <v>Bacticide</v>
      </c>
      <c r="B16" s="82"/>
      <c r="C16" s="162"/>
      <c r="D16" s="99" t="str">
        <f>'Full Database'!M11</f>
        <v>Yes</v>
      </c>
      <c r="E16" s="100" t="str">
        <f>'Full Database'!N11</f>
        <v>N/A</v>
      </c>
      <c r="F16" s="100" t="str">
        <f>'Full Database'!O11</f>
        <v>Yes</v>
      </c>
      <c r="G16" s="101" t="str">
        <f>'Full Database'!P11</f>
        <v>Yes</v>
      </c>
      <c r="H16" s="99" t="str">
        <f>'Full Database'!Q11</f>
        <v>N/A</v>
      </c>
      <c r="I16" s="100" t="str">
        <f>'Full Database'!R11</f>
        <v>N/A</v>
      </c>
      <c r="J16" s="102" t="str">
        <f>'Full Database'!S11</f>
        <v>No</v>
      </c>
      <c r="K16" s="103" t="str">
        <f>'Full Database'!T11</f>
        <v>Not listed</v>
      </c>
      <c r="L16" s="104" t="str">
        <f>'Full Database'!U11</f>
        <v>72315-6</v>
      </c>
      <c r="M16" s="164" t="str">
        <f>HYPERLINK('Full Database'!V11,"Label PDF")</f>
        <v>Label PDF</v>
      </c>
      <c r="N16" s="105" t="s">
        <v>252</v>
      </c>
      <c r="O16" s="106" t="s">
        <v>252</v>
      </c>
      <c r="P16" s="107">
        <f>'Full Database'!AA11</f>
        <v>42872</v>
      </c>
      <c r="Q16" s="108" t="str">
        <f>'Full Database'!AD11</f>
        <v>None</v>
      </c>
      <c r="R16" s="72"/>
    </row>
    <row r="17" spans="1:18" ht="43.2" x14ac:dyDescent="0.3">
      <c r="A17" s="81" t="str">
        <f>'Full Database'!A12</f>
        <v>BioSide HS 15%</v>
      </c>
      <c r="B17" s="82"/>
      <c r="C17" s="162"/>
      <c r="D17" s="99" t="str">
        <f>'Full Database'!M12</f>
        <v>Yes</v>
      </c>
      <c r="E17" s="100" t="str">
        <f>'Full Database'!N12</f>
        <v>N/A</v>
      </c>
      <c r="F17" s="100" t="str">
        <f>'Full Database'!O12</f>
        <v>Yes</v>
      </c>
      <c r="G17" s="101" t="str">
        <f>'Full Database'!P12</f>
        <v>Yes</v>
      </c>
      <c r="H17" s="99" t="str">
        <f>'Full Database'!Q12</f>
        <v>N/A</v>
      </c>
      <c r="I17" s="100" t="str">
        <f>'Full Database'!R12</f>
        <v>N/A</v>
      </c>
      <c r="J17" s="102" t="str">
        <f>'Full Database'!S12</f>
        <v>For Food Contact Surfaces</v>
      </c>
      <c r="K17" s="103" t="str">
        <f>'Full Database'!T12</f>
        <v>See Notes for restrictions</v>
      </c>
      <c r="L17" s="104" t="str">
        <f>'Full Database'!U12</f>
        <v>63838-2</v>
      </c>
      <c r="M17" s="164" t="str">
        <f>HYPERLINK('Full Database'!V12,"Label PDF")</f>
        <v>Label PDF</v>
      </c>
      <c r="N17" s="105" t="s">
        <v>252</v>
      </c>
      <c r="O17" s="106" t="s">
        <v>252</v>
      </c>
      <c r="P17" s="107">
        <f>'Full Database'!AA12</f>
        <v>43290</v>
      </c>
      <c r="Q17" s="108" t="str">
        <f>'Full Database'!AD12</f>
        <v>OMRI Restrictions:  
Allowed as a Processing Santizer; 
Allowed with Restrictions for Pest Control</v>
      </c>
      <c r="R17" s="72"/>
    </row>
    <row r="18" spans="1:18" x14ac:dyDescent="0.3">
      <c r="A18" s="81" t="str">
        <f>'Full Database'!A13</f>
        <v>Bromicide 4000</v>
      </c>
      <c r="B18" s="82"/>
      <c r="C18" s="162"/>
      <c r="D18" s="99" t="str">
        <f>'Full Database'!M13</f>
        <v>Yes</v>
      </c>
      <c r="E18" s="100" t="str">
        <f>'Full Database'!N13</f>
        <v>N/A</v>
      </c>
      <c r="F18" s="100" t="str">
        <f>'Full Database'!O13</f>
        <v>N/A</v>
      </c>
      <c r="G18" s="101" t="str">
        <f>'Full Database'!P13</f>
        <v>N/A</v>
      </c>
      <c r="H18" s="99" t="str">
        <f>'Full Database'!Q13</f>
        <v>N/A</v>
      </c>
      <c r="I18" s="100" t="str">
        <f>'Full Database'!R13</f>
        <v>N/A</v>
      </c>
      <c r="J18" s="102" t="str">
        <f>'Full Database'!S13</f>
        <v>No</v>
      </c>
      <c r="K18" s="103" t="str">
        <f>'Full Database'!T13</f>
        <v>Not listed</v>
      </c>
      <c r="L18" s="104" t="str">
        <f>'Full Database'!U13</f>
        <v>83451-17</v>
      </c>
      <c r="M18" s="164" t="str">
        <f>HYPERLINK('Full Database'!V13,"Label PDF")</f>
        <v>Label PDF</v>
      </c>
      <c r="N18" s="105" t="s">
        <v>252</v>
      </c>
      <c r="O18" s="106" t="s">
        <v>252</v>
      </c>
      <c r="P18" s="107">
        <f>'Full Database'!AA13</f>
        <v>42369</v>
      </c>
      <c r="Q18" s="108" t="str">
        <f>'Full Database'!AD13</f>
        <v>None</v>
      </c>
      <c r="R18" s="72"/>
    </row>
    <row r="19" spans="1:18" x14ac:dyDescent="0.3">
      <c r="A19" s="81" t="str">
        <f>'Full Database'!A14</f>
        <v>Bromide Plus</v>
      </c>
      <c r="B19" s="82"/>
      <c r="C19" s="162"/>
      <c r="D19" s="99" t="str">
        <f>'Full Database'!M14</f>
        <v>Yes</v>
      </c>
      <c r="E19" s="100" t="str">
        <f>'Full Database'!N14</f>
        <v>N/A</v>
      </c>
      <c r="F19" s="100" t="str">
        <f>'Full Database'!O14</f>
        <v>N/A</v>
      </c>
      <c r="G19" s="101" t="str">
        <f>'Full Database'!P14</f>
        <v>N/A</v>
      </c>
      <c r="H19" s="99" t="str">
        <f>'Full Database'!Q14</f>
        <v>N/A</v>
      </c>
      <c r="I19" s="100" t="str">
        <f>'Full Database'!R14</f>
        <v>N/A</v>
      </c>
      <c r="J19" s="102" t="str">
        <f>'Full Database'!S14</f>
        <v>No</v>
      </c>
      <c r="K19" s="103" t="str">
        <f>'Full Database'!T14</f>
        <v>Not listed</v>
      </c>
      <c r="L19" s="104" t="str">
        <f>'Full Database'!U14</f>
        <v>8622-49</v>
      </c>
      <c r="M19" s="164" t="str">
        <f>HYPERLINK('Full Database'!V14,"Label PDF")</f>
        <v>Label PDF</v>
      </c>
      <c r="N19" s="105" t="s">
        <v>252</v>
      </c>
      <c r="O19" s="106" t="s">
        <v>252</v>
      </c>
      <c r="P19" s="107">
        <f>'Full Database'!AA14</f>
        <v>41493</v>
      </c>
      <c r="Q19" s="108" t="str">
        <f>'Full Database'!AD14</f>
        <v>None</v>
      </c>
      <c r="R19" s="72"/>
    </row>
    <row r="20" spans="1:18" x14ac:dyDescent="0.3">
      <c r="A20" s="81" t="str">
        <f>'Full Database'!A15</f>
        <v>Busan 6040</v>
      </c>
      <c r="B20" s="82"/>
      <c r="C20" s="162"/>
      <c r="D20" s="99" t="str">
        <f>'Full Database'!M15</f>
        <v>Yes</v>
      </c>
      <c r="E20" s="100" t="str">
        <f>'Full Database'!N15</f>
        <v>N/A</v>
      </c>
      <c r="F20" s="100" t="str">
        <f>'Full Database'!O15</f>
        <v>N/A</v>
      </c>
      <c r="G20" s="101" t="str">
        <f>'Full Database'!P15</f>
        <v>N/A</v>
      </c>
      <c r="H20" s="99" t="str">
        <f>'Full Database'!Q15</f>
        <v>N/A</v>
      </c>
      <c r="I20" s="100" t="str">
        <f>'Full Database'!R15</f>
        <v>N/A</v>
      </c>
      <c r="J20" s="102" t="str">
        <f>'Full Database'!S15</f>
        <v>No</v>
      </c>
      <c r="K20" s="103" t="str">
        <f>'Full Database'!T15</f>
        <v>Not listed</v>
      </c>
      <c r="L20" s="104" t="str">
        <f>'Full Database'!U15</f>
        <v>1448-345</v>
      </c>
      <c r="M20" s="164" t="str">
        <f>HYPERLINK('Full Database'!V15,"Label PDF")</f>
        <v>Label PDF</v>
      </c>
      <c r="N20" s="105" t="s">
        <v>252</v>
      </c>
      <c r="O20" s="106" t="s">
        <v>252</v>
      </c>
      <c r="P20" s="107">
        <f>'Full Database'!AA15</f>
        <v>41248</v>
      </c>
      <c r="Q20" s="108" t="str">
        <f>'Full Database'!AD15</f>
        <v>None</v>
      </c>
      <c r="R20" s="72"/>
    </row>
    <row r="21" spans="1:18" x14ac:dyDescent="0.3">
      <c r="A21" s="81" t="str">
        <f>'Full Database'!A16</f>
        <v>Carnebon 200</v>
      </c>
      <c r="B21" s="82"/>
      <c r="C21" s="162"/>
      <c r="D21" s="99" t="str">
        <f>'Full Database'!M16</f>
        <v>Yes</v>
      </c>
      <c r="E21" s="100" t="str">
        <f>'Full Database'!N16</f>
        <v>N/A</v>
      </c>
      <c r="F21" s="100" t="str">
        <f>'Full Database'!O16</f>
        <v>Yes</v>
      </c>
      <c r="G21" s="101" t="str">
        <f>'Full Database'!P16</f>
        <v>Yes</v>
      </c>
      <c r="H21" s="99" t="str">
        <f>'Full Database'!Q16</f>
        <v>N/A</v>
      </c>
      <c r="I21" s="100" t="str">
        <f>'Full Database'!R16</f>
        <v>N/A</v>
      </c>
      <c r="J21" s="102" t="str">
        <f>'Full Database'!S16</f>
        <v>No</v>
      </c>
      <c r="K21" s="103" t="str">
        <f>'Full Database'!T16</f>
        <v>Not listed</v>
      </c>
      <c r="L21" s="104" t="str">
        <f>'Full Database'!U16</f>
        <v>9150-3</v>
      </c>
      <c r="M21" s="164" t="str">
        <f>HYPERLINK('Full Database'!V16,"Label PDF")</f>
        <v>Label PDF</v>
      </c>
      <c r="N21" s="105" t="s">
        <v>252</v>
      </c>
      <c r="O21" s="106" t="s">
        <v>252</v>
      </c>
      <c r="P21" s="107">
        <f>'Full Database'!AA16</f>
        <v>43139</v>
      </c>
      <c r="Q21" s="108" t="str">
        <f>'Full Database'!AD16</f>
        <v>None</v>
      </c>
      <c r="R21" s="72"/>
    </row>
    <row r="22" spans="1:18" ht="43.2" x14ac:dyDescent="0.3">
      <c r="A22" s="81" t="str">
        <f>'Full Database'!A17</f>
        <v>CLB</v>
      </c>
      <c r="B22" s="82"/>
      <c r="C22" s="162"/>
      <c r="D22" s="99" t="str">
        <f>'Full Database'!M17</f>
        <v>Yes</v>
      </c>
      <c r="E22" s="100" t="str">
        <f>'Full Database'!N17</f>
        <v>N/A</v>
      </c>
      <c r="F22" s="100" t="str">
        <f>'Full Database'!O17</f>
        <v>Yes</v>
      </c>
      <c r="G22" s="101" t="str">
        <f>'Full Database'!P17</f>
        <v>N/A</v>
      </c>
      <c r="H22" s="99" t="str">
        <f>'Full Database'!Q17</f>
        <v>N/A</v>
      </c>
      <c r="I22" s="100" t="str">
        <f>'Full Database'!R17</f>
        <v>N/A</v>
      </c>
      <c r="J22" s="102" t="str">
        <f>'Full Database'!S17</f>
        <v>For Food Contact Surfaces</v>
      </c>
      <c r="K22" s="103" t="str">
        <f>'Full Database'!T17</f>
        <v>Not listed</v>
      </c>
      <c r="L22" s="104" t="str">
        <f>'Full Database'!U17</f>
        <v>5813-111</v>
      </c>
      <c r="M22" s="164" t="str">
        <f>HYPERLINK('Full Database'!V17,"Label PDF")</f>
        <v>Label PDF</v>
      </c>
      <c r="N22" s="105" t="s">
        <v>252</v>
      </c>
      <c r="O22" s="106" t="s">
        <v>252</v>
      </c>
      <c r="P22" s="107">
        <f>'Full Database'!AA17</f>
        <v>43245</v>
      </c>
      <c r="Q22" s="108" t="str">
        <f>'Full Database'!AD17</f>
        <v>None</v>
      </c>
      <c r="R22" s="72"/>
    </row>
    <row r="23" spans="1:18" ht="43.2" x14ac:dyDescent="0.3">
      <c r="A23" s="81" t="str">
        <f>'Full Database'!A18</f>
        <v>CLB I</v>
      </c>
      <c r="B23" s="82"/>
      <c r="C23" s="162"/>
      <c r="D23" s="99" t="str">
        <f>'Full Database'!M18</f>
        <v>Yes</v>
      </c>
      <c r="E23" s="100" t="str">
        <f>'Full Database'!N18</f>
        <v>N/A</v>
      </c>
      <c r="F23" s="100" t="str">
        <f>'Full Database'!O18</f>
        <v>Yes</v>
      </c>
      <c r="G23" s="101" t="str">
        <f>'Full Database'!P18</f>
        <v>N/A</v>
      </c>
      <c r="H23" s="99" t="str">
        <f>'Full Database'!Q18</f>
        <v>N/A</v>
      </c>
      <c r="I23" s="100" t="str">
        <f>'Full Database'!R18</f>
        <v>N/A</v>
      </c>
      <c r="J23" s="102" t="str">
        <f>'Full Database'!S18</f>
        <v>For Food Contact Surfaces</v>
      </c>
      <c r="K23" s="103" t="str">
        <f>'Full Database'!T18</f>
        <v>Not listed</v>
      </c>
      <c r="L23" s="104" t="str">
        <f>'Full Database'!U18</f>
        <v>5813-114</v>
      </c>
      <c r="M23" s="164" t="str">
        <f>HYPERLINK('Full Database'!V18,"Label PDF")</f>
        <v>Label PDF</v>
      </c>
      <c r="N23" s="105" t="s">
        <v>252</v>
      </c>
      <c r="O23" s="106" t="s">
        <v>252</v>
      </c>
      <c r="P23" s="107">
        <f>'Full Database'!AA18</f>
        <v>43245</v>
      </c>
      <c r="Q23" s="108" t="str">
        <f>'Full Database'!AD18</f>
        <v>None</v>
      </c>
      <c r="R23" s="72"/>
    </row>
    <row r="24" spans="1:18" ht="28.8" x14ac:dyDescent="0.3">
      <c r="A24" s="81" t="str">
        <f>'Full Database'!A19</f>
        <v>Di-Oxy Solv</v>
      </c>
      <c r="B24" s="82"/>
      <c r="C24" s="162"/>
      <c r="D24" s="99" t="str">
        <f>'Full Database'!M19</f>
        <v>Yes</v>
      </c>
      <c r="E24" s="100" t="str">
        <f>'Full Database'!N19</f>
        <v>N/A</v>
      </c>
      <c r="F24" s="100" t="str">
        <f>'Full Database'!O19</f>
        <v>N/A</v>
      </c>
      <c r="G24" s="101" t="str">
        <f>'Full Database'!P19</f>
        <v>N/A</v>
      </c>
      <c r="H24" s="99" t="str">
        <f>'Full Database'!Q19</f>
        <v>N/A</v>
      </c>
      <c r="I24" s="100" t="str">
        <f>'Full Database'!R19</f>
        <v>N/A</v>
      </c>
      <c r="J24" s="102" t="str">
        <f>'Full Database'!S19</f>
        <v>No</v>
      </c>
      <c r="K24" s="103" t="str">
        <f>'Full Database'!T19</f>
        <v>Allowed with restrictions</v>
      </c>
      <c r="L24" s="104" t="str">
        <f>'Full Database'!U19</f>
        <v>72160-2</v>
      </c>
      <c r="M24" s="164" t="str">
        <f>HYPERLINK('Full Database'!V19,"Label PDF")</f>
        <v>Label PDF</v>
      </c>
      <c r="N24" s="105" t="s">
        <v>252</v>
      </c>
      <c r="O24" s="106" t="s">
        <v>252</v>
      </c>
      <c r="P24" s="107">
        <f>'Full Database'!AA19</f>
        <v>39406</v>
      </c>
      <c r="Q24" s="108" t="str">
        <f>'Full Database'!AD19</f>
        <v>None</v>
      </c>
      <c r="R24" s="72"/>
    </row>
    <row r="25" spans="1:18" x14ac:dyDescent="0.3">
      <c r="A25" s="81" t="str">
        <f>'Full Database'!A20</f>
        <v>Dixichlor Lite</v>
      </c>
      <c r="B25" s="82"/>
      <c r="C25" s="162"/>
      <c r="D25" s="99" t="str">
        <f>'Full Database'!M20</f>
        <v>Yes</v>
      </c>
      <c r="E25" s="100" t="str">
        <f>'Full Database'!N20</f>
        <v>N/A</v>
      </c>
      <c r="F25" s="100" t="str">
        <f>'Full Database'!O20</f>
        <v>Yes</v>
      </c>
      <c r="G25" s="101" t="str">
        <f>'Full Database'!P20</f>
        <v>N/A</v>
      </c>
      <c r="H25" s="99" t="str">
        <f>'Full Database'!Q20</f>
        <v>N/A</v>
      </c>
      <c r="I25" s="100" t="str">
        <f>'Full Database'!R20</f>
        <v>N/A</v>
      </c>
      <c r="J25" s="102" t="str">
        <f>'Full Database'!S20</f>
        <v>No</v>
      </c>
      <c r="K25" s="103" t="str">
        <f>'Full Database'!T20</f>
        <v>Not listed</v>
      </c>
      <c r="L25" s="104" t="str">
        <f>'Full Database'!U20</f>
        <v>813-14</v>
      </c>
      <c r="M25" s="164" t="str">
        <f>HYPERLINK('Full Database'!V20,"Label PDF")</f>
        <v>Label PDF</v>
      </c>
      <c r="N25" s="105" t="s">
        <v>252</v>
      </c>
      <c r="O25" s="106" t="s">
        <v>252</v>
      </c>
      <c r="P25" s="107">
        <f>'Full Database'!AA20</f>
        <v>41331</v>
      </c>
      <c r="Q25" s="108" t="str">
        <f>'Full Database'!AD20</f>
        <v>None</v>
      </c>
      <c r="R25" s="72"/>
    </row>
    <row r="26" spans="1:18" x14ac:dyDescent="0.3">
      <c r="A26" s="81" t="str">
        <f>'Full Database'!A21</f>
        <v>ECR Calcium Hypochlorite AST (Aquafit)</v>
      </c>
      <c r="B26" s="82"/>
      <c r="C26" s="162"/>
      <c r="D26" s="99" t="str">
        <f>'Full Database'!M21</f>
        <v>Yes</v>
      </c>
      <c r="E26" s="100" t="str">
        <f>'Full Database'!N21</f>
        <v>N/A</v>
      </c>
      <c r="F26" s="100" t="str">
        <f>'Full Database'!O21</f>
        <v>Yes</v>
      </c>
      <c r="G26" s="101" t="str">
        <f>'Full Database'!P21</f>
        <v>Yes</v>
      </c>
      <c r="H26" s="99" t="str">
        <f>'Full Database'!Q21</f>
        <v>N/A</v>
      </c>
      <c r="I26" s="100" t="str">
        <f>'Full Database'!R21</f>
        <v>N/A</v>
      </c>
      <c r="J26" s="102" t="str">
        <f>'Full Database'!S21</f>
        <v>No</v>
      </c>
      <c r="K26" s="103" t="str">
        <f>'Full Database'!T21</f>
        <v>Not listed</v>
      </c>
      <c r="L26" s="104" t="str">
        <f>'Full Database'!U21</f>
        <v xml:space="preserve"> 86460-4</v>
      </c>
      <c r="M26" s="164" t="str">
        <f>HYPERLINK('Full Database'!V21,"Label PDF")</f>
        <v>Label PDF</v>
      </c>
      <c r="N26" s="105" t="s">
        <v>252</v>
      </c>
      <c r="O26" s="106" t="s">
        <v>252</v>
      </c>
      <c r="P26" s="107">
        <f>'Full Database'!AA21</f>
        <v>40619</v>
      </c>
      <c r="Q26" s="108" t="str">
        <f>'Full Database'!AD21</f>
        <v>None</v>
      </c>
      <c r="R26" s="72"/>
    </row>
    <row r="27" spans="1:18" x14ac:dyDescent="0.3">
      <c r="A27" s="81" t="str">
        <f>'Full Database'!A22</f>
        <v xml:space="preserve">ECR Calcium Hypochlorite granules </v>
      </c>
      <c r="B27" s="82"/>
      <c r="C27" s="162"/>
      <c r="D27" s="99" t="str">
        <f>'Full Database'!M22</f>
        <v>Yes</v>
      </c>
      <c r="E27" s="100" t="str">
        <f>'Full Database'!N22</f>
        <v>N/A</v>
      </c>
      <c r="F27" s="100" t="str">
        <f>'Full Database'!O22</f>
        <v>Yes</v>
      </c>
      <c r="G27" s="101" t="str">
        <f>'Full Database'!P22</f>
        <v>Yes</v>
      </c>
      <c r="H27" s="99" t="str">
        <f>'Full Database'!Q22</f>
        <v>N/A</v>
      </c>
      <c r="I27" s="100" t="str">
        <f>'Full Database'!R22</f>
        <v>N/A</v>
      </c>
      <c r="J27" s="102" t="str">
        <f>'Full Database'!S22</f>
        <v>No</v>
      </c>
      <c r="K27" s="103" t="str">
        <f>'Full Database'!T22</f>
        <v>Not listed</v>
      </c>
      <c r="L27" s="104" t="str">
        <f>'Full Database'!U22</f>
        <v>86460-1</v>
      </c>
      <c r="M27" s="164" t="str">
        <f>HYPERLINK('Full Database'!V22,"Label PDF")</f>
        <v>Label PDF</v>
      </c>
      <c r="N27" s="105" t="s">
        <v>252</v>
      </c>
      <c r="O27" s="106" t="s">
        <v>252</v>
      </c>
      <c r="P27" s="107">
        <f>'Full Database'!AA22</f>
        <v>40619</v>
      </c>
      <c r="Q27" s="108" t="str">
        <f>'Full Database'!AD22</f>
        <v>None</v>
      </c>
      <c r="R27" s="72"/>
    </row>
    <row r="28" spans="1:18" x14ac:dyDescent="0.3">
      <c r="A28" s="81" t="str">
        <f>'Full Database'!A23</f>
        <v>ECR Calcium Hypochlorite T</v>
      </c>
      <c r="B28" s="82"/>
      <c r="C28" s="162"/>
      <c r="D28" s="99" t="str">
        <f>'Full Database'!M23</f>
        <v>Yes</v>
      </c>
      <c r="E28" s="100" t="str">
        <f>'Full Database'!N23</f>
        <v>N/A</v>
      </c>
      <c r="F28" s="100" t="str">
        <f>'Full Database'!O23</f>
        <v>Yes</v>
      </c>
      <c r="G28" s="101" t="str">
        <f>'Full Database'!P23</f>
        <v>Yes</v>
      </c>
      <c r="H28" s="99" t="str">
        <f>'Full Database'!Q23</f>
        <v>N/A</v>
      </c>
      <c r="I28" s="100" t="str">
        <f>'Full Database'!R23</f>
        <v>N/A</v>
      </c>
      <c r="J28" s="102" t="str">
        <f>'Full Database'!S23</f>
        <v>No</v>
      </c>
      <c r="K28" s="103" t="str">
        <f>'Full Database'!T23</f>
        <v>Not listed</v>
      </c>
      <c r="L28" s="104" t="str">
        <f>'Full Database'!U23</f>
        <v>86460-3</v>
      </c>
      <c r="M28" s="164" t="str">
        <f>HYPERLINK('Full Database'!V23,"Label PDF")</f>
        <v>Label PDF</v>
      </c>
      <c r="N28" s="105" t="s">
        <v>252</v>
      </c>
      <c r="O28" s="106" t="s">
        <v>252</v>
      </c>
      <c r="P28" s="107">
        <f>'Full Database'!AA23</f>
        <v>40619</v>
      </c>
      <c r="Q28" s="108" t="str">
        <f>'Full Database'!AD23</f>
        <v>None</v>
      </c>
      <c r="R28" s="72"/>
    </row>
    <row r="29" spans="1:18" x14ac:dyDescent="0.3">
      <c r="A29" s="81" t="str">
        <f>'Full Database'!A24</f>
        <v>Freshgard 72</v>
      </c>
      <c r="B29" s="82"/>
      <c r="C29" s="162"/>
      <c r="D29" s="99" t="str">
        <f>'Full Database'!M24</f>
        <v>Yes</v>
      </c>
      <c r="E29" s="100" t="str">
        <f>'Full Database'!N24</f>
        <v>N/A</v>
      </c>
      <c r="F29" s="100" t="str">
        <f>'Full Database'!O24</f>
        <v>Yes</v>
      </c>
      <c r="G29" s="101" t="str">
        <f>'Full Database'!P24</f>
        <v>N/A</v>
      </c>
      <c r="H29" s="99" t="str">
        <f>'Full Database'!Q24</f>
        <v>N/A</v>
      </c>
      <c r="I29" s="100" t="str">
        <f>'Full Database'!R24</f>
        <v>N/A</v>
      </c>
      <c r="J29" s="102" t="str">
        <f>'Full Database'!S24</f>
        <v>No</v>
      </c>
      <c r="K29" s="103" t="str">
        <f>'Full Database'!T24</f>
        <v>Not listed</v>
      </c>
      <c r="L29" s="104" t="str">
        <f>'Full Database'!U24</f>
        <v>8764-54</v>
      </c>
      <c r="M29" s="164" t="str">
        <f>HYPERLINK('Full Database'!V24,"Label PDF")</f>
        <v>Label PDF</v>
      </c>
      <c r="N29" s="105" t="s">
        <v>252</v>
      </c>
      <c r="O29" s="106" t="s">
        <v>252</v>
      </c>
      <c r="P29" s="107">
        <f>'Full Database'!AA24</f>
        <v>41344</v>
      </c>
      <c r="Q29" s="108" t="str">
        <f>'Full Database'!AD24</f>
        <v>None</v>
      </c>
      <c r="R29" s="72"/>
    </row>
    <row r="30" spans="1:18" ht="28.8" x14ac:dyDescent="0.3">
      <c r="A30" s="81" t="str">
        <f>'Full Database'!A25</f>
        <v xml:space="preserve">HTH Dry Chlorinator Tablets for Swimming Pools </v>
      </c>
      <c r="B30" s="82"/>
      <c r="C30" s="162"/>
      <c r="D30" s="99" t="str">
        <f>'Full Database'!M25</f>
        <v>Yes</v>
      </c>
      <c r="E30" s="100" t="str">
        <f>'Full Database'!N25</f>
        <v>N/A</v>
      </c>
      <c r="F30" s="100" t="str">
        <f>'Full Database'!O25</f>
        <v>Yes</v>
      </c>
      <c r="G30" s="101" t="str">
        <f>'Full Database'!P25</f>
        <v>Yes</v>
      </c>
      <c r="H30" s="99" t="str">
        <f>'Full Database'!Q25</f>
        <v>N/A</v>
      </c>
      <c r="I30" s="100" t="str">
        <f>'Full Database'!R25</f>
        <v>N/A</v>
      </c>
      <c r="J30" s="102" t="str">
        <f>'Full Database'!S25</f>
        <v>No</v>
      </c>
      <c r="K30" s="103" t="str">
        <f>'Full Database'!T25</f>
        <v>Not listed</v>
      </c>
      <c r="L30" s="104" t="str">
        <f>'Full Database'!U25</f>
        <v>1258-969</v>
      </c>
      <c r="M30" s="164" t="str">
        <f>HYPERLINK('Full Database'!V25,"Label PDF")</f>
        <v>Label PDF</v>
      </c>
      <c r="N30" s="105" t="s">
        <v>252</v>
      </c>
      <c r="O30" s="106" t="s">
        <v>252</v>
      </c>
      <c r="P30" s="107">
        <f>'Full Database'!AA25</f>
        <v>41340</v>
      </c>
      <c r="Q30" s="108" t="str">
        <f>'Full Database'!AD25</f>
        <v>None</v>
      </c>
      <c r="R30" s="72"/>
    </row>
    <row r="31" spans="1:18" x14ac:dyDescent="0.3">
      <c r="A31" s="81" t="str">
        <f>'Full Database'!A26</f>
        <v>Hypo 150</v>
      </c>
      <c r="B31" s="82"/>
      <c r="C31" s="162"/>
      <c r="D31" s="99" t="str">
        <f>'Full Database'!M26</f>
        <v>Yes</v>
      </c>
      <c r="E31" s="100" t="str">
        <f>'Full Database'!N26</f>
        <v>N/A</v>
      </c>
      <c r="F31" s="100" t="str">
        <f>'Full Database'!O26</f>
        <v>Yes</v>
      </c>
      <c r="G31" s="101" t="str">
        <f>'Full Database'!P26</f>
        <v>N/A</v>
      </c>
      <c r="H31" s="99" t="str">
        <f>'Full Database'!Q26</f>
        <v>N/A</v>
      </c>
      <c r="I31" s="100" t="str">
        <f>'Full Database'!R26</f>
        <v>N/A</v>
      </c>
      <c r="J31" s="102" t="str">
        <f>'Full Database'!S26</f>
        <v>No</v>
      </c>
      <c r="K31" s="103" t="str">
        <f>'Full Database'!T26</f>
        <v>Not listed</v>
      </c>
      <c r="L31" s="104" t="str">
        <f>'Full Database'!U26</f>
        <v>67649-20001</v>
      </c>
      <c r="M31" s="164" t="str">
        <f>HYPERLINK('Full Database'!V26,"Label PDF")</f>
        <v>Label PDF</v>
      </c>
      <c r="N31" s="105" t="s">
        <v>252</v>
      </c>
      <c r="O31" s="106" t="s">
        <v>252</v>
      </c>
      <c r="P31" s="107">
        <f>'Full Database'!AA26</f>
        <v>42566</v>
      </c>
      <c r="Q31" s="108" t="str">
        <f>'Full Database'!AD26</f>
        <v>None</v>
      </c>
      <c r="R31" s="72"/>
    </row>
    <row r="32" spans="1:18" ht="28.8" x14ac:dyDescent="0.3">
      <c r="A32" s="81" t="str">
        <f>'Full Database'!A27</f>
        <v>Induclor Calcium Hypochlorite Granules</v>
      </c>
      <c r="B32" s="82"/>
      <c r="C32" s="162"/>
      <c r="D32" s="99" t="str">
        <f>'Full Database'!M27</f>
        <v>Yes</v>
      </c>
      <c r="E32" s="100" t="str">
        <f>'Full Database'!N27</f>
        <v>N/A</v>
      </c>
      <c r="F32" s="100" t="str">
        <f>'Full Database'!O27</f>
        <v>Yes</v>
      </c>
      <c r="G32" s="101" t="str">
        <f>'Full Database'!P27</f>
        <v>Yes</v>
      </c>
      <c r="H32" s="99" t="str">
        <f>'Full Database'!Q27</f>
        <v>N/A</v>
      </c>
      <c r="I32" s="100" t="str">
        <f>'Full Database'!R27</f>
        <v>N/A</v>
      </c>
      <c r="J32" s="102" t="str">
        <f>'Full Database'!S27</f>
        <v>No</v>
      </c>
      <c r="K32" s="103" t="str">
        <f>'Full Database'!T27</f>
        <v>Allowed with restrictions</v>
      </c>
      <c r="L32" s="104" t="str">
        <f>'Full Database'!U27</f>
        <v>748-239</v>
      </c>
      <c r="M32" s="164" t="str">
        <f>HYPERLINK('Full Database'!V27,"Label PDF")</f>
        <v>Label PDF</v>
      </c>
      <c r="N32" s="105" t="s">
        <v>252</v>
      </c>
      <c r="O32" s="106" t="s">
        <v>252</v>
      </c>
      <c r="P32" s="107">
        <f>'Full Database'!AA27</f>
        <v>41894</v>
      </c>
      <c r="Q32" s="108" t="str">
        <f>'Full Database'!AD27</f>
        <v>None</v>
      </c>
      <c r="R32" s="72"/>
    </row>
    <row r="33" spans="1:18" x14ac:dyDescent="0.3">
      <c r="A33" s="81" t="str">
        <f>'Full Database'!A28</f>
        <v>Liquichlor 12.5% Solution</v>
      </c>
      <c r="B33" s="82"/>
      <c r="C33" s="162"/>
      <c r="D33" s="99" t="str">
        <f>'Full Database'!M28</f>
        <v>Yes</v>
      </c>
      <c r="E33" s="100" t="str">
        <f>'Full Database'!N28</f>
        <v>N/A</v>
      </c>
      <c r="F33" s="100" t="str">
        <f>'Full Database'!O28</f>
        <v>Yes</v>
      </c>
      <c r="G33" s="101" t="str">
        <f>'Full Database'!P28</f>
        <v>N/A</v>
      </c>
      <c r="H33" s="99" t="str">
        <f>'Full Database'!Q28</f>
        <v>N/A</v>
      </c>
      <c r="I33" s="100" t="str">
        <f>'Full Database'!R28</f>
        <v>N/A</v>
      </c>
      <c r="J33" s="102" t="str">
        <f>'Full Database'!S28</f>
        <v>No</v>
      </c>
      <c r="K33" s="103" t="str">
        <f>'Full Database'!T28</f>
        <v>Not listed</v>
      </c>
      <c r="L33" s="104" t="str">
        <f>'Full Database'!U28</f>
        <v>550-198</v>
      </c>
      <c r="M33" s="164" t="str">
        <f>HYPERLINK('Full Database'!V28,"Label PDF")</f>
        <v>Label PDF</v>
      </c>
      <c r="N33" s="105" t="s">
        <v>252</v>
      </c>
      <c r="O33" s="106" t="s">
        <v>252</v>
      </c>
      <c r="P33" s="107">
        <f>'Full Database'!AA28</f>
        <v>40777</v>
      </c>
      <c r="Q33" s="108" t="str">
        <f>'Full Database'!AD28</f>
        <v>None</v>
      </c>
      <c r="R33" s="72"/>
    </row>
    <row r="34" spans="1:18" ht="43.2" x14ac:dyDescent="0.3">
      <c r="A34" s="81" t="str">
        <f>'Full Database'!A29</f>
        <v>Lonza Formulation S-21F</v>
      </c>
      <c r="B34" s="82"/>
      <c r="C34" s="162"/>
      <c r="D34" s="99" t="str">
        <f>'Full Database'!M29</f>
        <v>N/A</v>
      </c>
      <c r="E34" s="100" t="str">
        <f>'Full Database'!N29</f>
        <v>Yes</v>
      </c>
      <c r="F34" s="100" t="str">
        <f>'Full Database'!O29</f>
        <v>Yes</v>
      </c>
      <c r="G34" s="101" t="str">
        <f>'Full Database'!P29</f>
        <v>N/A</v>
      </c>
      <c r="H34" s="99" t="str">
        <f>'Full Database'!Q29</f>
        <v>N/A</v>
      </c>
      <c r="I34" s="100" t="str">
        <f>'Full Database'!R29</f>
        <v>N/A</v>
      </c>
      <c r="J34" s="102" t="str">
        <f>'Full Database'!S29</f>
        <v>For Food Contact Surfaces</v>
      </c>
      <c r="K34" s="103" t="str">
        <f>'Full Database'!T29</f>
        <v>Not listed</v>
      </c>
      <c r="L34" s="104" t="str">
        <f>'Full Database'!U29</f>
        <v>6838-140</v>
      </c>
      <c r="M34" s="164" t="str">
        <f>HYPERLINK('Full Database'!V29,"Label PDF")</f>
        <v>Label PDF</v>
      </c>
      <c r="N34" s="105" t="s">
        <v>252</v>
      </c>
      <c r="O34" s="106" t="s">
        <v>252</v>
      </c>
      <c r="P34" s="107">
        <f>'Full Database'!AA29</f>
        <v>43172</v>
      </c>
      <c r="Q34" s="108" t="str">
        <f>'Full Database'!AD29</f>
        <v>None</v>
      </c>
      <c r="R34" s="72"/>
    </row>
    <row r="35" spans="1:18" ht="43.2" x14ac:dyDescent="0.3">
      <c r="A35" s="81" t="str">
        <f>'Full Database'!A30</f>
        <v>Maguard 5626</v>
      </c>
      <c r="B35" s="82"/>
      <c r="C35" s="162"/>
      <c r="D35" s="99" t="str">
        <f>'Full Database'!M30</f>
        <v>Yes</v>
      </c>
      <c r="E35" s="100" t="str">
        <f>'Full Database'!N30</f>
        <v>N/A</v>
      </c>
      <c r="F35" s="100" t="str">
        <f>'Full Database'!O30</f>
        <v>Yes</v>
      </c>
      <c r="G35" s="101" t="str">
        <f>'Full Database'!P30</f>
        <v>Yes</v>
      </c>
      <c r="H35" s="99" t="str">
        <f>'Full Database'!Q30</f>
        <v>N/A</v>
      </c>
      <c r="I35" s="100" t="str">
        <f>'Full Database'!R30</f>
        <v>N/A</v>
      </c>
      <c r="J35" s="102" t="str">
        <f>'Full Database'!S30</f>
        <v>For Food Contact Surfaces</v>
      </c>
      <c r="K35" s="103" t="str">
        <f>'Full Database'!T30</f>
        <v>Allowed with restrictions</v>
      </c>
      <c r="L35" s="104" t="str">
        <f>'Full Database'!U30</f>
        <v>10324-214</v>
      </c>
      <c r="M35" s="164" t="str">
        <f>HYPERLINK('Full Database'!V30,"Label PDF")</f>
        <v>Label PDF</v>
      </c>
      <c r="N35" s="105" t="s">
        <v>252</v>
      </c>
      <c r="O35" s="106" t="s">
        <v>252</v>
      </c>
      <c r="P35" s="107">
        <f>'Full Database'!AA30</f>
        <v>43026</v>
      </c>
      <c r="Q35" s="108" t="str">
        <f>'Full Database'!AD30</f>
        <v>None</v>
      </c>
      <c r="R35" s="72"/>
    </row>
    <row r="36" spans="1:18" x14ac:dyDescent="0.3">
      <c r="A36" s="81" t="str">
        <f>'Full Database'!A31</f>
        <v>Olin Chlorine</v>
      </c>
      <c r="B36" s="82"/>
      <c r="C36" s="162"/>
      <c r="D36" s="99" t="str">
        <f>'Full Database'!M31</f>
        <v>Yes</v>
      </c>
      <c r="E36" s="100" t="str">
        <f>'Full Database'!N31</f>
        <v>N/A</v>
      </c>
      <c r="F36" s="100" t="str">
        <f>'Full Database'!O31</f>
        <v>Yes</v>
      </c>
      <c r="G36" s="101" t="str">
        <f>'Full Database'!P31</f>
        <v>N/A</v>
      </c>
      <c r="H36" s="99" t="str">
        <f>'Full Database'!Q31</f>
        <v>N/A</v>
      </c>
      <c r="I36" s="100" t="str">
        <f>'Full Database'!R31</f>
        <v>N/A</v>
      </c>
      <c r="J36" s="102" t="str">
        <f>'Full Database'!S31</f>
        <v>No</v>
      </c>
      <c r="K36" s="103" t="str">
        <f>'Full Database'!T31</f>
        <v>Not listed</v>
      </c>
      <c r="L36" s="104" t="str">
        <f>'Full Database'!U31</f>
        <v>72315-1</v>
      </c>
      <c r="M36" s="164" t="str">
        <f>HYPERLINK('Full Database'!V31,"Label PDF")</f>
        <v>Label PDF</v>
      </c>
      <c r="N36" s="105" t="s">
        <v>252</v>
      </c>
      <c r="O36" s="106" t="s">
        <v>252</v>
      </c>
      <c r="P36" s="107">
        <f>'Full Database'!AA31</f>
        <v>42324</v>
      </c>
      <c r="Q36" s="108" t="str">
        <f>'Full Database'!AD31</f>
        <v>None</v>
      </c>
      <c r="R36" s="72"/>
    </row>
    <row r="37" spans="1:18" ht="28.8" x14ac:dyDescent="0.3">
      <c r="A37" s="81" t="str">
        <f>'Full Database'!A32</f>
        <v>Oxidate Broad Spectrum Bactericide/Fungicide</v>
      </c>
      <c r="B37" s="82"/>
      <c r="C37" s="162"/>
      <c r="D37" s="99" t="str">
        <f>'Full Database'!M32</f>
        <v>N/A</v>
      </c>
      <c r="E37" s="100" t="str">
        <f>'Full Database'!N32</f>
        <v>N/A</v>
      </c>
      <c r="F37" s="100" t="str">
        <f>'Full Database'!O32</f>
        <v>Yes</v>
      </c>
      <c r="G37" s="101" t="str">
        <f>'Full Database'!P32</f>
        <v>Yes</v>
      </c>
      <c r="H37" s="99" t="str">
        <f>'Full Database'!Q32</f>
        <v>N/A</v>
      </c>
      <c r="I37" s="100" t="str">
        <f>'Full Database'!R32</f>
        <v>N/A</v>
      </c>
      <c r="J37" s="102" t="str">
        <f>'Full Database'!S32</f>
        <v>No</v>
      </c>
      <c r="K37" s="103" t="str">
        <f>'Full Database'!T32</f>
        <v>Not listed</v>
      </c>
      <c r="L37" s="104" t="str">
        <f>'Full Database'!U32</f>
        <v>70299-2</v>
      </c>
      <c r="M37" s="164" t="str">
        <f>HYPERLINK('Full Database'!V32,"Label PDF")</f>
        <v>Label PDF</v>
      </c>
      <c r="N37" s="105" t="s">
        <v>252</v>
      </c>
      <c r="O37" s="106" t="s">
        <v>252</v>
      </c>
      <c r="P37" s="107">
        <f>'Full Database'!AA32</f>
        <v>40809</v>
      </c>
      <c r="Q37" s="108" t="str">
        <f>'Full Database'!AD32</f>
        <v>None</v>
      </c>
      <c r="R37" s="72"/>
    </row>
    <row r="38" spans="1:18" ht="28.8" x14ac:dyDescent="0.3">
      <c r="A38" s="81" t="str">
        <f>'Full Database'!A33</f>
        <v>Oxine</v>
      </c>
      <c r="B38" s="82"/>
      <c r="C38" s="162"/>
      <c r="D38" s="99" t="str">
        <f>'Full Database'!M33</f>
        <v>Yes</v>
      </c>
      <c r="E38" s="100" t="str">
        <f>'Full Database'!N33</f>
        <v>N/A</v>
      </c>
      <c r="F38" s="100" t="str">
        <f>'Full Database'!O33</f>
        <v>N/A</v>
      </c>
      <c r="G38" s="101" t="str">
        <f>'Full Database'!P33</f>
        <v>Yes</v>
      </c>
      <c r="H38" s="99" t="str">
        <f>'Full Database'!Q33</f>
        <v>N/A</v>
      </c>
      <c r="I38" s="100" t="str">
        <f>'Full Database'!R33</f>
        <v>N/A</v>
      </c>
      <c r="J38" s="102" t="str">
        <f>'Full Database'!S33</f>
        <v>No</v>
      </c>
      <c r="K38" s="103" t="str">
        <f>'Full Database'!T33</f>
        <v>Allowed with restrictions</v>
      </c>
      <c r="L38" s="104" t="str">
        <f>'Full Database'!U33</f>
        <v>9804-1</v>
      </c>
      <c r="M38" s="164" t="str">
        <f>HYPERLINK('Full Database'!V33,"Label PDF")</f>
        <v>Label PDF</v>
      </c>
      <c r="N38" s="105" t="s">
        <v>252</v>
      </c>
      <c r="O38" s="106" t="s">
        <v>252</v>
      </c>
      <c r="P38" s="107">
        <f>'Full Database'!AA33</f>
        <v>41652</v>
      </c>
      <c r="Q38" s="108" t="str">
        <f>'Full Database'!AD33</f>
        <v>None</v>
      </c>
      <c r="R38" s="72"/>
    </row>
    <row r="39" spans="1:18" ht="43.2" x14ac:dyDescent="0.3">
      <c r="A39" s="81" t="str">
        <f>'Full Database'!A34</f>
        <v>Oxonia Active</v>
      </c>
      <c r="B39" s="82"/>
      <c r="C39" s="162"/>
      <c r="D39" s="99" t="str">
        <f>'Full Database'!M34</f>
        <v>N/A</v>
      </c>
      <c r="E39" s="100" t="str">
        <f>'Full Database'!N34</f>
        <v>N/A</v>
      </c>
      <c r="F39" s="100" t="str">
        <f>'Full Database'!O34</f>
        <v>Yes</v>
      </c>
      <c r="G39" s="101" t="str">
        <f>'Full Database'!P34</f>
        <v>N/A</v>
      </c>
      <c r="H39" s="99" t="str">
        <f>'Full Database'!Q34</f>
        <v>N/A</v>
      </c>
      <c r="I39" s="100" t="str">
        <f>'Full Database'!R34</f>
        <v>N/A</v>
      </c>
      <c r="J39" s="102" t="str">
        <f>'Full Database'!S34</f>
        <v>For Food Contact Surfaces</v>
      </c>
      <c r="K39" s="103" t="str">
        <f>'Full Database'!T34</f>
        <v>Allowed with restrictions</v>
      </c>
      <c r="L39" s="104" t="str">
        <f>'Full Database'!U34</f>
        <v>1677-129</v>
      </c>
      <c r="M39" s="164" t="str">
        <f>HYPERLINK('Full Database'!V34,"Label PDF")</f>
        <v>Label PDF</v>
      </c>
      <c r="N39" s="105" t="s">
        <v>252</v>
      </c>
      <c r="O39" s="106" t="s">
        <v>252</v>
      </c>
      <c r="P39" s="107">
        <f>'Full Database'!AA34</f>
        <v>42936</v>
      </c>
      <c r="Q39" s="108" t="str">
        <f>'Full Database'!AD34</f>
        <v>None</v>
      </c>
      <c r="R39" s="72"/>
    </row>
    <row r="40" spans="1:18" x14ac:dyDescent="0.3">
      <c r="A40" s="81" t="str">
        <f>'Full Database'!A35</f>
        <v>Pac-chlor 12.5%</v>
      </c>
      <c r="B40" s="82"/>
      <c r="C40" s="162"/>
      <c r="D40" s="99" t="str">
        <f>'Full Database'!M35</f>
        <v>Yes</v>
      </c>
      <c r="E40" s="100" t="str">
        <f>'Full Database'!N35</f>
        <v>N/A</v>
      </c>
      <c r="F40" s="100" t="str">
        <f>'Full Database'!O35</f>
        <v>Yes</v>
      </c>
      <c r="G40" s="101" t="str">
        <f>'Full Database'!P35</f>
        <v>N/A</v>
      </c>
      <c r="H40" s="99" t="str">
        <f>'Full Database'!Q35</f>
        <v>N/A</v>
      </c>
      <c r="I40" s="100" t="str">
        <f>'Full Database'!R35</f>
        <v>N/A</v>
      </c>
      <c r="J40" s="102" t="str">
        <f>'Full Database'!S35</f>
        <v>No</v>
      </c>
      <c r="K40" s="103" t="str">
        <f>'Full Database'!T35</f>
        <v>Not listed</v>
      </c>
      <c r="L40" s="104" t="str">
        <f>'Full Database'!U35</f>
        <v>64864-55</v>
      </c>
      <c r="M40" s="164" t="str">
        <f>HYPERLINK('Full Database'!V35,"Label PDF")</f>
        <v>Label PDF</v>
      </c>
      <c r="N40" s="105" t="s">
        <v>252</v>
      </c>
      <c r="O40" s="106" t="s">
        <v>252</v>
      </c>
      <c r="P40" s="107">
        <f>'Full Database'!AA35</f>
        <v>41575</v>
      </c>
      <c r="Q40" s="108" t="str">
        <f>'Full Database'!AD35</f>
        <v>None</v>
      </c>
      <c r="R40" s="72"/>
    </row>
    <row r="41" spans="1:18" ht="43.2" x14ac:dyDescent="0.3">
      <c r="A41" s="81" t="str">
        <f>'Full Database'!A36</f>
        <v>Peraclean 15</v>
      </c>
      <c r="B41" s="82"/>
      <c r="C41" s="162"/>
      <c r="D41" s="99" t="str">
        <f>'Full Database'!M36</f>
        <v>Yes</v>
      </c>
      <c r="E41" s="100" t="str">
        <f>'Full Database'!N36</f>
        <v>N/A</v>
      </c>
      <c r="F41" s="100" t="str">
        <f>'Full Database'!O36</f>
        <v>Yes</v>
      </c>
      <c r="G41" s="101" t="str">
        <f>'Full Database'!P36</f>
        <v>Yes</v>
      </c>
      <c r="H41" s="99" t="str">
        <f>'Full Database'!Q36</f>
        <v>N/A</v>
      </c>
      <c r="I41" s="100" t="str">
        <f>'Full Database'!R36</f>
        <v>N/A</v>
      </c>
      <c r="J41" s="102" t="str">
        <f>'Full Database'!S36</f>
        <v>For Food Contact Surfaces</v>
      </c>
      <c r="K41" s="103" t="str">
        <f>'Full Database'!T36</f>
        <v>Allowed with restrictions</v>
      </c>
      <c r="L41" s="104" t="str">
        <f>'Full Database'!U36</f>
        <v xml:space="preserve">54289-
4 </v>
      </c>
      <c r="M41" s="164" t="str">
        <f>HYPERLINK('Full Database'!V36,"Label PDF")</f>
        <v>Label PDF</v>
      </c>
      <c r="N41" s="105" t="s">
        <v>252</v>
      </c>
      <c r="O41" s="106" t="s">
        <v>252</v>
      </c>
      <c r="P41" s="107">
        <f>'Full Database'!AA36</f>
        <v>42821</v>
      </c>
      <c r="Q41" s="108" t="str">
        <f>'Full Database'!AD36</f>
        <v>None</v>
      </c>
      <c r="R41" s="72"/>
    </row>
    <row r="42" spans="1:18" ht="43.2" x14ac:dyDescent="0.3">
      <c r="A42" s="81" t="str">
        <f>'Full Database'!A37</f>
        <v>Peraclean 5</v>
      </c>
      <c r="B42" s="82"/>
      <c r="C42" s="162"/>
      <c r="D42" s="99" t="str">
        <f>'Full Database'!M37</f>
        <v>Yes</v>
      </c>
      <c r="E42" s="100" t="str">
        <f>'Full Database'!N37</f>
        <v>N/A</v>
      </c>
      <c r="F42" s="100" t="str">
        <f>'Full Database'!O37</f>
        <v>Yes</v>
      </c>
      <c r="G42" s="101" t="str">
        <f>'Full Database'!P37</f>
        <v>N/A</v>
      </c>
      <c r="H42" s="99" t="str">
        <f>'Full Database'!Q37</f>
        <v>N/A</v>
      </c>
      <c r="I42" s="100" t="str">
        <f>'Full Database'!R37</f>
        <v>N/A</v>
      </c>
      <c r="J42" s="102" t="str">
        <f>'Full Database'!S37</f>
        <v>For Food Contact Surfaces</v>
      </c>
      <c r="K42" s="103" t="str">
        <f>'Full Database'!T37</f>
        <v>Allowed with restrictions</v>
      </c>
      <c r="L42" s="104" t="str">
        <f>'Full Database'!U37</f>
        <v>54289-3</v>
      </c>
      <c r="M42" s="164" t="str">
        <f>HYPERLINK('Full Database'!V37,"Label PDF")</f>
        <v>Label PDF</v>
      </c>
      <c r="N42" s="105" t="s">
        <v>252</v>
      </c>
      <c r="O42" s="106" t="s">
        <v>252</v>
      </c>
      <c r="P42" s="107">
        <f>'Full Database'!AA37</f>
        <v>43228</v>
      </c>
      <c r="Q42" s="108" t="str">
        <f>'Full Database'!AD37</f>
        <v>None</v>
      </c>
      <c r="R42" s="72"/>
    </row>
    <row r="43" spans="1:18" ht="43.2" x14ac:dyDescent="0.3">
      <c r="A43" s="81" t="str">
        <f>'Full Database'!A38</f>
        <v>Perasan A</v>
      </c>
      <c r="B43" s="82"/>
      <c r="C43" s="162"/>
      <c r="D43" s="99" t="str">
        <f>'Full Database'!M38</f>
        <v>Yes</v>
      </c>
      <c r="E43" s="100" t="str">
        <f>'Full Database'!N38</f>
        <v>N/A</v>
      </c>
      <c r="F43" s="100" t="str">
        <f>'Full Database'!O38</f>
        <v>Yes</v>
      </c>
      <c r="G43" s="101" t="str">
        <f>'Full Database'!P38</f>
        <v>Yes</v>
      </c>
      <c r="H43" s="99" t="str">
        <f>'Full Database'!Q38</f>
        <v>N/A</v>
      </c>
      <c r="I43" s="100" t="str">
        <f>'Full Database'!R38</f>
        <v>N/A</v>
      </c>
      <c r="J43" s="102" t="str">
        <f>'Full Database'!S38</f>
        <v>For Food Contact Surfaces</v>
      </c>
      <c r="K43" s="103" t="str">
        <f>'Full Database'!T38</f>
        <v>See Notes for restrictions</v>
      </c>
      <c r="L43" s="104" t="str">
        <f>'Full Database'!U38</f>
        <v>63838-1</v>
      </c>
      <c r="M43" s="164" t="str">
        <f>HYPERLINK('Full Database'!V38,"Label PDF")</f>
        <v>Label PDF</v>
      </c>
      <c r="N43" s="105" t="s">
        <v>252</v>
      </c>
      <c r="O43" s="106" t="s">
        <v>252</v>
      </c>
      <c r="P43" s="107">
        <f>'Full Database'!AA38</f>
        <v>43152</v>
      </c>
      <c r="Q43" s="108" t="str">
        <f>'Full Database'!AD38</f>
        <v>OMRI Restrictions:  
Allowed as a Processing Santizer; 
Allowed with Restrictions for Pest Control</v>
      </c>
      <c r="R43" s="72"/>
    </row>
    <row r="44" spans="1:18" ht="43.2" x14ac:dyDescent="0.3">
      <c r="A44" s="81" t="str">
        <f>'Full Database'!A39</f>
        <v>Perasan C-5</v>
      </c>
      <c r="B44" s="82"/>
      <c r="C44" s="162"/>
      <c r="D44" s="99" t="str">
        <f>'Full Database'!M39</f>
        <v>Yes</v>
      </c>
      <c r="E44" s="100" t="str">
        <f>'Full Database'!N39</f>
        <v>N/A</v>
      </c>
      <c r="F44" s="100" t="str">
        <f>'Full Database'!O39</f>
        <v>Yes</v>
      </c>
      <c r="G44" s="101" t="str">
        <f>'Full Database'!P39</f>
        <v>N/A</v>
      </c>
      <c r="H44" s="99" t="str">
        <f>'Full Database'!Q39</f>
        <v>N/A</v>
      </c>
      <c r="I44" s="100" t="str">
        <f>'Full Database'!R39</f>
        <v>N/A</v>
      </c>
      <c r="J44" s="102" t="str">
        <f>'Full Database'!S39</f>
        <v>For Food Contact Surfaces</v>
      </c>
      <c r="K44" s="103" t="str">
        <f>'Full Database'!T39</f>
        <v>Not listed</v>
      </c>
      <c r="L44" s="104" t="str">
        <f>'Full Database'!U39</f>
        <v>63838-13</v>
      </c>
      <c r="M44" s="164" t="str">
        <f>HYPERLINK('Full Database'!V39,"Label PDF")</f>
        <v>Label PDF</v>
      </c>
      <c r="N44" s="105" t="s">
        <v>252</v>
      </c>
      <c r="O44" s="106" t="s">
        <v>252</v>
      </c>
      <c r="P44" s="107">
        <f>'Full Database'!AA39</f>
        <v>42481</v>
      </c>
      <c r="Q44" s="108" t="str">
        <f>'Full Database'!AD39</f>
        <v>None</v>
      </c>
      <c r="R44" s="72"/>
    </row>
    <row r="45" spans="1:18" ht="43.2" x14ac:dyDescent="0.3">
      <c r="A45" s="81" t="str">
        <f>'Full Database'!A41</f>
        <v>PerOx Extreme</v>
      </c>
      <c r="B45" s="82"/>
      <c r="C45" s="162"/>
      <c r="D45" s="99" t="str">
        <f>'Full Database'!M41</f>
        <v>Yes</v>
      </c>
      <c r="E45" s="100" t="str">
        <f>'Full Database'!N41</f>
        <v>N/A</v>
      </c>
      <c r="F45" s="100" t="str">
        <f>'Full Database'!O41</f>
        <v>Yes</v>
      </c>
      <c r="G45" s="101" t="str">
        <f>'Full Database'!P41</f>
        <v>Yes</v>
      </c>
      <c r="H45" s="99" t="str">
        <f>'Full Database'!Q41</f>
        <v>N/A</v>
      </c>
      <c r="I45" s="100" t="str">
        <f>'Full Database'!R41</f>
        <v>N/A</v>
      </c>
      <c r="J45" s="102" t="str">
        <f>'Full Database'!S41</f>
        <v>For Food Contact Surfaces</v>
      </c>
      <c r="K45" s="103" t="str">
        <f>'Full Database'!T41</f>
        <v>Allowed with restrictions</v>
      </c>
      <c r="L45" s="104" t="str">
        <f>'Full Database'!U41</f>
        <v>833-5</v>
      </c>
      <c r="M45" s="164" t="str">
        <f>HYPERLINK('Full Database'!V41,"Label PDF")</f>
        <v>Label PDF</v>
      </c>
      <c r="N45" s="105" t="s">
        <v>252</v>
      </c>
      <c r="O45" s="106" t="s">
        <v>252</v>
      </c>
      <c r="P45" s="107">
        <f>'Full Database'!AA41</f>
        <v>42417</v>
      </c>
      <c r="Q45" s="108" t="str">
        <f>'Full Database'!AD41</f>
        <v>None</v>
      </c>
      <c r="R45" s="72"/>
    </row>
    <row r="46" spans="1:18" x14ac:dyDescent="0.3">
      <c r="A46" s="81" t="str">
        <f>'Full Database'!A42</f>
        <v>PPG 70 CAL Hypo Granules</v>
      </c>
      <c r="B46" s="82"/>
      <c r="C46" s="162"/>
      <c r="D46" s="99" t="str">
        <f>'Full Database'!M42</f>
        <v>Yes</v>
      </c>
      <c r="E46" s="100" t="str">
        <f>'Full Database'!N42</f>
        <v>N/A</v>
      </c>
      <c r="F46" s="100" t="str">
        <f>'Full Database'!O42</f>
        <v>Yes</v>
      </c>
      <c r="G46" s="101" t="str">
        <f>'Full Database'!P42</f>
        <v>Yes</v>
      </c>
      <c r="H46" s="99" t="str">
        <f>'Full Database'!Q42</f>
        <v>N/A</v>
      </c>
      <c r="I46" s="100" t="str">
        <f>'Full Database'!R42</f>
        <v>N/A</v>
      </c>
      <c r="J46" s="102" t="str">
        <f>'Full Database'!S42</f>
        <v>No</v>
      </c>
      <c r="K46" s="103" t="str">
        <f>'Full Database'!T42</f>
        <v>Not listed</v>
      </c>
      <c r="L46" s="104" t="str">
        <f>'Full Database'!U42</f>
        <v xml:space="preserve"> 748-296 </v>
      </c>
      <c r="M46" s="164" t="str">
        <f>HYPERLINK('Full Database'!V42,"Label PDF")</f>
        <v>Label PDF</v>
      </c>
      <c r="N46" s="105" t="s">
        <v>252</v>
      </c>
      <c r="O46" s="106" t="s">
        <v>252</v>
      </c>
      <c r="P46" s="107">
        <f>'Full Database'!AA42</f>
        <v>42102</v>
      </c>
      <c r="Q46" s="108" t="str">
        <f>'Full Database'!AD42</f>
        <v>None</v>
      </c>
      <c r="R46" s="72"/>
    </row>
    <row r="47" spans="1:18" ht="43.2" x14ac:dyDescent="0.3">
      <c r="A47" s="81" t="str">
        <f>'Full Database'!A43</f>
        <v xml:space="preserve">Pro-san L </v>
      </c>
      <c r="B47" s="82"/>
      <c r="C47" s="162"/>
      <c r="D47" s="99" t="str">
        <f>'Full Database'!M43</f>
        <v>Yes</v>
      </c>
      <c r="E47" s="100" t="str">
        <f>'Full Database'!N43</f>
        <v>N/A</v>
      </c>
      <c r="F47" s="100" t="str">
        <f>'Full Database'!O43</f>
        <v>Yes</v>
      </c>
      <c r="G47" s="101" t="str">
        <f>'Full Database'!P43</f>
        <v>N/A</v>
      </c>
      <c r="H47" s="99" t="str">
        <f>'Full Database'!Q43</f>
        <v>N/A</v>
      </c>
      <c r="I47" s="100" t="str">
        <f>'Full Database'!R43</f>
        <v>N/A</v>
      </c>
      <c r="J47" s="102" t="str">
        <f>'Full Database'!S43</f>
        <v>For Food Contact Surfaces</v>
      </c>
      <c r="K47" s="103" t="str">
        <f>'Full Database'!T43</f>
        <v>Not listed</v>
      </c>
      <c r="L47" s="104" t="str">
        <f>'Full Database'!U43</f>
        <v>71094-2</v>
      </c>
      <c r="M47" s="164" t="str">
        <f>HYPERLINK('Full Database'!V43,"Label PDF")</f>
        <v>Label PDF</v>
      </c>
      <c r="N47" s="105" t="s">
        <v>252</v>
      </c>
      <c r="O47" s="106" t="s">
        <v>252</v>
      </c>
      <c r="P47" s="107">
        <f>'Full Database'!AA43</f>
        <v>42804</v>
      </c>
      <c r="Q47" s="108" t="str">
        <f>'Full Database'!AD43</f>
        <v>None</v>
      </c>
      <c r="R47" s="72"/>
    </row>
    <row r="48" spans="1:18" ht="43.2" x14ac:dyDescent="0.3">
      <c r="A48" s="81" t="str">
        <f>'Full Database'!A44</f>
        <v>Puma</v>
      </c>
      <c r="B48" s="82"/>
      <c r="C48" s="162"/>
      <c r="D48" s="99" t="str">
        <f>'Full Database'!M44</f>
        <v>Yes</v>
      </c>
      <c r="E48" s="100" t="str">
        <f>'Full Database'!N44</f>
        <v>N/A</v>
      </c>
      <c r="F48" s="100" t="str">
        <f>'Full Database'!O44</f>
        <v>Yes</v>
      </c>
      <c r="G48" s="101" t="str">
        <f>'Full Database'!P44</f>
        <v>N/A</v>
      </c>
      <c r="H48" s="99" t="str">
        <f>'Full Database'!Q44</f>
        <v>N/A</v>
      </c>
      <c r="I48" s="100" t="str">
        <f>'Full Database'!R44</f>
        <v>N/A</v>
      </c>
      <c r="J48" s="102" t="str">
        <f>'Full Database'!S44</f>
        <v>For Food Contact Surfaces</v>
      </c>
      <c r="K48" s="103" t="str">
        <f>'Full Database'!T44</f>
        <v>Not listed</v>
      </c>
      <c r="L48" s="104" t="str">
        <f>'Full Database'!U44</f>
        <v>5813-100</v>
      </c>
      <c r="M48" s="164" t="str">
        <f>HYPERLINK('Full Database'!V44,"Label PDF")</f>
        <v>Label PDF</v>
      </c>
      <c r="N48" s="105" t="s">
        <v>252</v>
      </c>
      <c r="O48" s="106" t="s">
        <v>252</v>
      </c>
      <c r="P48" s="107">
        <f>'Full Database'!AA44</f>
        <v>43077</v>
      </c>
      <c r="Q48" s="108" t="str">
        <f>'Full Database'!AD44</f>
        <v>None</v>
      </c>
      <c r="R48" s="72"/>
    </row>
    <row r="49" spans="1:18" ht="43.2" x14ac:dyDescent="0.3">
      <c r="A49" s="81" t="str">
        <f>'Full Database'!A45</f>
        <v>Pure Bright Germicidal Ultra Bleach</v>
      </c>
      <c r="B49" s="82"/>
      <c r="C49" s="162"/>
      <c r="D49" s="99" t="str">
        <f>'Full Database'!M45</f>
        <v>Yes</v>
      </c>
      <c r="E49" s="100" t="str">
        <f>'Full Database'!N45</f>
        <v>N/A</v>
      </c>
      <c r="F49" s="100" t="str">
        <f>'Full Database'!O45</f>
        <v>Yes</v>
      </c>
      <c r="G49" s="101" t="str">
        <f>'Full Database'!P45</f>
        <v>N/A</v>
      </c>
      <c r="H49" s="99" t="str">
        <f>'Full Database'!Q45</f>
        <v>N/A</v>
      </c>
      <c r="I49" s="100" t="str">
        <f>'Full Database'!R45</f>
        <v>N/A</v>
      </c>
      <c r="J49" s="102" t="str">
        <f>'Full Database'!S45</f>
        <v>For Food Contact Surfaces</v>
      </c>
      <c r="K49" s="103" t="str">
        <f>'Full Database'!T45</f>
        <v>Not listed</v>
      </c>
      <c r="L49" s="104" t="str">
        <f>'Full Database'!U45</f>
        <v>70271-13</v>
      </c>
      <c r="M49" s="164" t="str">
        <f>HYPERLINK('Full Database'!V45,"Label PDF")</f>
        <v>Label PDF</v>
      </c>
      <c r="N49" s="105" t="s">
        <v>252</v>
      </c>
      <c r="O49" s="106" t="s">
        <v>252</v>
      </c>
      <c r="P49" s="107">
        <f>'Full Database'!AA45</f>
        <v>42620</v>
      </c>
      <c r="Q49" s="108" t="str">
        <f>'Full Database'!AD45</f>
        <v>None</v>
      </c>
      <c r="R49" s="72"/>
    </row>
    <row r="50" spans="1:18" ht="43.2" x14ac:dyDescent="0.3">
      <c r="A50" s="81" t="str">
        <f>'Full Database'!A46</f>
        <v>Re-Ox</v>
      </c>
      <c r="B50" s="82"/>
      <c r="C50" s="162"/>
      <c r="D50" s="99" t="str">
        <f>'Full Database'!M46</f>
        <v>Yes</v>
      </c>
      <c r="E50" s="100" t="str">
        <f>'Full Database'!N46</f>
        <v>N/A</v>
      </c>
      <c r="F50" s="100" t="str">
        <f>'Full Database'!O46</f>
        <v>Yes</v>
      </c>
      <c r="G50" s="101" t="str">
        <f>'Full Database'!P46</f>
        <v>N/A</v>
      </c>
      <c r="H50" s="99" t="str">
        <f>'Full Database'!Q46</f>
        <v>N/A</v>
      </c>
      <c r="I50" s="100" t="str">
        <f>'Full Database'!R46</f>
        <v>N/A</v>
      </c>
      <c r="J50" s="102" t="str">
        <f>'Full Database'!S46</f>
        <v>For Food Contact Surfaces</v>
      </c>
      <c r="K50" s="103" t="str">
        <f>'Full Database'!T46</f>
        <v>Not listed</v>
      </c>
      <c r="L50" s="104" t="str">
        <f>'Full Database'!U46</f>
        <v>87437-1</v>
      </c>
      <c r="M50" s="164" t="str">
        <f>HYPERLINK('Full Database'!V46,"Label PDF")</f>
        <v>Label PDF</v>
      </c>
      <c r="N50" s="105" t="s">
        <v>252</v>
      </c>
      <c r="O50" s="106" t="s">
        <v>252</v>
      </c>
      <c r="P50" s="107">
        <f>'Full Database'!AA46</f>
        <v>41857</v>
      </c>
      <c r="Q50" s="108" t="str">
        <f>'Full Database'!AD46</f>
        <v>None</v>
      </c>
      <c r="R50" s="72"/>
    </row>
    <row r="51" spans="1:18" x14ac:dyDescent="0.3">
      <c r="A51" s="81" t="str">
        <f>'Full Database'!A47</f>
        <v>Sanidate 12.0</v>
      </c>
      <c r="B51" s="82"/>
      <c r="C51" s="162"/>
      <c r="D51" s="99" t="str">
        <f>'Full Database'!M47</f>
        <v>Yes</v>
      </c>
      <c r="E51" s="100" t="str">
        <f>'Full Database'!N47</f>
        <v>N/A</v>
      </c>
      <c r="F51" s="100" t="str">
        <f>'Full Database'!O47</f>
        <v>N/A</v>
      </c>
      <c r="G51" s="101" t="str">
        <f>'Full Database'!P47</f>
        <v>Yes</v>
      </c>
      <c r="H51" s="99" t="str">
        <f>'Full Database'!Q47</f>
        <v>N/A</v>
      </c>
      <c r="I51" s="100" t="str">
        <f>'Full Database'!R47</f>
        <v>N/A</v>
      </c>
      <c r="J51" s="102" t="str">
        <f>'Full Database'!S47</f>
        <v>No</v>
      </c>
      <c r="K51" s="103" t="str">
        <f>'Full Database'!T47</f>
        <v>Allowed</v>
      </c>
      <c r="L51" s="104" t="str">
        <f>'Full Database'!U47</f>
        <v>70299-18</v>
      </c>
      <c r="M51" s="164" t="str">
        <f>HYPERLINK('Full Database'!V47,"Label PDF")</f>
        <v>Label PDF</v>
      </c>
      <c r="N51" s="105" t="s">
        <v>252</v>
      </c>
      <c r="O51" s="106" t="s">
        <v>252</v>
      </c>
      <c r="P51" s="107">
        <f>'Full Database'!AA47</f>
        <v>43061</v>
      </c>
      <c r="Q51" s="108" t="str">
        <f>'Full Database'!AD47</f>
        <v>None</v>
      </c>
      <c r="R51" s="72"/>
    </row>
    <row r="52" spans="1:18" ht="129.6" x14ac:dyDescent="0.3">
      <c r="A52" s="81" t="str">
        <f>'Full Database'!A48</f>
        <v>SaniDate 15.0</v>
      </c>
      <c r="B52" s="82"/>
      <c r="C52" s="162"/>
      <c r="D52" s="99" t="str">
        <f>'Full Database'!M48</f>
        <v>Yes</v>
      </c>
      <c r="E52" s="100" t="str">
        <f>'Full Database'!N48</f>
        <v>N/A</v>
      </c>
      <c r="F52" s="100" t="str">
        <f>'Full Database'!O48</f>
        <v>Yes</v>
      </c>
      <c r="G52" s="101" t="str">
        <f>'Full Database'!P48</f>
        <v>N/A</v>
      </c>
      <c r="H52" s="99" t="str">
        <f>'Full Database'!Q48</f>
        <v>N/A</v>
      </c>
      <c r="I52" s="100" t="str">
        <f>'Full Database'!R48</f>
        <v>N/A</v>
      </c>
      <c r="J52" s="102" t="str">
        <f>'Full Database'!S48</f>
        <v>For Both Food Contact Surfaces and Fruits and Vegetables</v>
      </c>
      <c r="K52" s="103" t="str">
        <f>'Full Database'!T48</f>
        <v>Not listed</v>
      </c>
      <c r="L52" s="104" t="str">
        <f>'Full Database'!U48</f>
        <v>70299-26</v>
      </c>
      <c r="M52" s="164" t="str">
        <f>HYPERLINK('Full Database'!V48,"Label PDF")</f>
        <v>Label PDF</v>
      </c>
      <c r="N52" s="105" t="s">
        <v>252</v>
      </c>
      <c r="O52" s="106" t="s">
        <v>252</v>
      </c>
      <c r="P52" s="107">
        <f>'Full Database'!AA48</f>
        <v>43227</v>
      </c>
      <c r="Q52" s="108" t="str">
        <f>'Full Database'!AD48</f>
        <v>None</v>
      </c>
      <c r="R52" s="72"/>
    </row>
    <row r="53" spans="1:18" ht="43.2" x14ac:dyDescent="0.3">
      <c r="A53" s="81" t="str">
        <f>'Full Database'!A49</f>
        <v>Sanidate 5.0</v>
      </c>
      <c r="B53" s="82"/>
      <c r="C53" s="162"/>
      <c r="D53" s="99" t="str">
        <f>'Full Database'!M49</f>
        <v>Yes</v>
      </c>
      <c r="E53" s="100" t="str">
        <f>'Full Database'!N49</f>
        <v>N/A</v>
      </c>
      <c r="F53" s="100" t="str">
        <f>'Full Database'!O49</f>
        <v>Yes</v>
      </c>
      <c r="G53" s="101" t="str">
        <f>'Full Database'!P49</f>
        <v>Yes</v>
      </c>
      <c r="H53" s="99" t="str">
        <f>'Full Database'!Q49</f>
        <v>N/A</v>
      </c>
      <c r="I53" s="100" t="str">
        <f>'Full Database'!R49</f>
        <v>N/A</v>
      </c>
      <c r="J53" s="102" t="str">
        <f>'Full Database'!S49</f>
        <v>For Food Contact Surfaces</v>
      </c>
      <c r="K53" s="103" t="str">
        <f>'Full Database'!T49</f>
        <v>Allowed with restrictions</v>
      </c>
      <c r="L53" s="104" t="str">
        <f>'Full Database'!U49</f>
        <v>70299-19</v>
      </c>
      <c r="M53" s="164" t="str">
        <f>HYPERLINK('Full Database'!V49,"Label PDF")</f>
        <v>Label PDF</v>
      </c>
      <c r="N53" s="105" t="s">
        <v>252</v>
      </c>
      <c r="O53" s="106" t="s">
        <v>252</v>
      </c>
      <c r="P53" s="107">
        <f>'Full Database'!AA49</f>
        <v>42914</v>
      </c>
      <c r="Q53" s="108" t="str">
        <f>'Full Database'!AD49</f>
        <v>None</v>
      </c>
      <c r="R53" s="72"/>
    </row>
    <row r="54" spans="1:18" ht="43.2" x14ac:dyDescent="0.3">
      <c r="A54" s="81" t="str">
        <f>'Full Database'!A50</f>
        <v xml:space="preserve">Sanidate Ready to Use </v>
      </c>
      <c r="B54" s="82"/>
      <c r="C54" s="162"/>
      <c r="D54" s="99" t="str">
        <f>'Full Database'!M50</f>
        <v>Yes</v>
      </c>
      <c r="E54" s="100" t="str">
        <f>'Full Database'!N50</f>
        <v>N/A</v>
      </c>
      <c r="F54" s="100" t="str">
        <f>'Full Database'!O50</f>
        <v>Yes</v>
      </c>
      <c r="G54" s="101" t="str">
        <f>'Full Database'!P50</f>
        <v>N/A</v>
      </c>
      <c r="H54" s="99" t="str">
        <f>'Full Database'!Q50</f>
        <v>N/A</v>
      </c>
      <c r="I54" s="100" t="str">
        <f>'Full Database'!R50</f>
        <v>N/A</v>
      </c>
      <c r="J54" s="102" t="str">
        <f>'Full Database'!S50</f>
        <v>For Food Contact Surfaces</v>
      </c>
      <c r="K54" s="103" t="str">
        <f>'Full Database'!T50</f>
        <v>Not listed</v>
      </c>
      <c r="L54" s="104" t="str">
        <f>'Full Database'!U50</f>
        <v>70299-9</v>
      </c>
      <c r="M54" s="164" t="str">
        <f>HYPERLINK('Full Database'!V50,"Label PDF")</f>
        <v>Label PDF</v>
      </c>
      <c r="N54" s="105" t="s">
        <v>252</v>
      </c>
      <c r="O54" s="106" t="s">
        <v>252</v>
      </c>
      <c r="P54" s="107">
        <f>'Full Database'!AA50</f>
        <v>42405</v>
      </c>
      <c r="Q54" s="108" t="str">
        <f>'Full Database'!AD50</f>
        <v>None</v>
      </c>
      <c r="R54" s="72"/>
    </row>
    <row r="55" spans="1:18" ht="57.6" x14ac:dyDescent="0.3">
      <c r="A55" s="81" t="str">
        <f>'Full Database'!A71</f>
        <v>Select me</v>
      </c>
      <c r="B55" s="82"/>
      <c r="C55" s="162"/>
      <c r="D55" s="99" t="str">
        <f>'Full Database'!M71</f>
        <v>Washing Fruits and Vegetables</v>
      </c>
      <c r="E55" s="100" t="str">
        <f>'Full Database'!N71</f>
        <v>Porous 
Food Contact Surfaces</v>
      </c>
      <c r="F55" s="100" t="str">
        <f>'Full Database'!O71</f>
        <v>Non-Porous Food-Contact Surfaces</v>
      </c>
      <c r="G55" s="101" t="str">
        <f>'Full Database'!P71</f>
        <v>Irrigation Water</v>
      </c>
      <c r="H55" s="99" t="str">
        <f>'Full Database'!Q71</f>
        <v>Spoilage organisms</v>
      </c>
      <c r="I55" s="100" t="str">
        <f>'Full Database'!R71</f>
        <v>Plant pathogens</v>
      </c>
      <c r="J55" s="102" t="str">
        <f>'Full Database'!S71</f>
        <v>Public health</v>
      </c>
      <c r="K55" s="103" t="str">
        <f>'Full Database'!T71</f>
        <v>Organic Materials Review Institute (OMRI) Listing</v>
      </c>
      <c r="L55" s="104" t="str">
        <f>'Full Database'!U71</f>
        <v xml:space="preserve">EPA Reg. No. </v>
      </c>
      <c r="M55" s="164" t="str">
        <f>HYPERLINK('Full Database'!V71,"Label PDF")</f>
        <v>Label PDF</v>
      </c>
      <c r="N55" s="105" t="s">
        <v>252</v>
      </c>
      <c r="O55" s="106" t="s">
        <v>252</v>
      </c>
      <c r="P55" s="107" t="str">
        <f>'Full Database'!AA71</f>
        <v xml:space="preserve">EPA Accepted Date </v>
      </c>
      <c r="Q55" s="108" t="str">
        <f>'Full Database'!AD71</f>
        <v xml:space="preserve">Notes </v>
      </c>
      <c r="R55" s="72"/>
    </row>
    <row r="56" spans="1:18" ht="43.2" x14ac:dyDescent="0.3">
      <c r="A56" s="81" t="str">
        <f>'Full Database'!A51</f>
        <v>Selectrocide 2L500</v>
      </c>
      <c r="B56" s="82"/>
      <c r="C56" s="162"/>
      <c r="D56" s="99" t="str">
        <f>'Full Database'!M51</f>
        <v>Yes</v>
      </c>
      <c r="E56" s="100" t="str">
        <f>'Full Database'!N51</f>
        <v>N/A</v>
      </c>
      <c r="F56" s="100" t="str">
        <f>'Full Database'!O51</f>
        <v>Yes</v>
      </c>
      <c r="G56" s="101" t="str">
        <f>'Full Database'!P51</f>
        <v>Yes</v>
      </c>
      <c r="H56" s="99" t="str">
        <f>'Full Database'!Q51</f>
        <v>N/A</v>
      </c>
      <c r="I56" s="100" t="str">
        <f>'Full Database'!R51</f>
        <v>N/A</v>
      </c>
      <c r="J56" s="102" t="str">
        <f>'Full Database'!S51</f>
        <v>For Food Contact Surfaces</v>
      </c>
      <c r="K56" s="103" t="str">
        <f>'Full Database'!T51</f>
        <v>Allowed with restrictions</v>
      </c>
      <c r="L56" s="104" t="str">
        <f>'Full Database'!U51</f>
        <v>74986-4</v>
      </c>
      <c r="M56" s="164" t="str">
        <f>HYPERLINK('Full Database'!V51,"Label PDF")</f>
        <v>Label PDF</v>
      </c>
      <c r="N56" s="105" t="s">
        <v>252</v>
      </c>
      <c r="O56" s="106" t="s">
        <v>252</v>
      </c>
      <c r="P56" s="107">
        <f>'Full Database'!AA51</f>
        <v>42905</v>
      </c>
      <c r="Q56" s="108" t="str">
        <f>'Full Database'!AD51</f>
        <v>None</v>
      </c>
      <c r="R56" s="72"/>
    </row>
    <row r="57" spans="1:18" ht="43.2" x14ac:dyDescent="0.3">
      <c r="A57" s="81" t="str">
        <f>'Full Database'!A52</f>
        <v>Selectrocide 5G</v>
      </c>
      <c r="B57" s="82"/>
      <c r="C57" s="162"/>
      <c r="D57" s="99" t="str">
        <f>'Full Database'!M52</f>
        <v>Yes</v>
      </c>
      <c r="E57" s="100" t="str">
        <f>'Full Database'!N52</f>
        <v>N/A</v>
      </c>
      <c r="F57" s="100" t="str">
        <f>'Full Database'!O52</f>
        <v>Yes</v>
      </c>
      <c r="G57" s="101" t="str">
        <f>'Full Database'!P52</f>
        <v>Yes</v>
      </c>
      <c r="H57" s="99" t="str">
        <f>'Full Database'!Q52</f>
        <v>N/A</v>
      </c>
      <c r="I57" s="100" t="str">
        <f>'Full Database'!R52</f>
        <v>N/A</v>
      </c>
      <c r="J57" s="102" t="str">
        <f>'Full Database'!S52</f>
        <v>For Food Contact Surfaces</v>
      </c>
      <c r="K57" s="103" t="str">
        <f>'Full Database'!T52</f>
        <v>Allowed with restrictions</v>
      </c>
      <c r="L57" s="104" t="str">
        <f>'Full Database'!U52</f>
        <v>74986-5</v>
      </c>
      <c r="M57" s="164" t="str">
        <f>HYPERLINK('Full Database'!V52,"Label PDF")</f>
        <v>Label PDF</v>
      </c>
      <c r="N57" s="105" t="s">
        <v>252</v>
      </c>
      <c r="O57" s="106" t="s">
        <v>252</v>
      </c>
      <c r="P57" s="107">
        <f>'Full Database'!AA52</f>
        <v>42940</v>
      </c>
      <c r="Q57" s="108" t="str">
        <f>'Full Database'!AD52</f>
        <v>None</v>
      </c>
      <c r="R57" s="72"/>
    </row>
    <row r="58" spans="1:18" x14ac:dyDescent="0.3">
      <c r="A58" s="81" t="str">
        <f>'Full Database'!A53</f>
        <v>Sno-Glo Bleach</v>
      </c>
      <c r="B58" s="82"/>
      <c r="C58" s="162"/>
      <c r="D58" s="99" t="str">
        <f>'Full Database'!M53</f>
        <v>Yes</v>
      </c>
      <c r="E58" s="100" t="str">
        <f>'Full Database'!N53</f>
        <v>N/A</v>
      </c>
      <c r="F58" s="100" t="str">
        <f>'Full Database'!O53</f>
        <v>Yes</v>
      </c>
      <c r="G58" s="101" t="str">
        <f>'Full Database'!P53</f>
        <v>N/A</v>
      </c>
      <c r="H58" s="99" t="str">
        <f>'Full Database'!Q53</f>
        <v>N/A</v>
      </c>
      <c r="I58" s="100" t="str">
        <f>'Full Database'!R53</f>
        <v>N/A</v>
      </c>
      <c r="J58" s="102" t="str">
        <f>'Full Database'!S53</f>
        <v>No</v>
      </c>
      <c r="K58" s="103" t="str">
        <f>'Full Database'!T53</f>
        <v>Not listed</v>
      </c>
      <c r="L58" s="104" t="str">
        <f>'Full Database'!U53</f>
        <v>6785-20002</v>
      </c>
      <c r="M58" s="164" t="str">
        <f>HYPERLINK('Full Database'!V53,"Label PDF")</f>
        <v>Label PDF</v>
      </c>
      <c r="N58" s="105" t="s">
        <v>252</v>
      </c>
      <c r="O58" s="106" t="s">
        <v>252</v>
      </c>
      <c r="P58" s="107">
        <f>'Full Database'!AA53</f>
        <v>40983</v>
      </c>
      <c r="Q58" s="108" t="str">
        <f>'Full Database'!AD53</f>
        <v>None</v>
      </c>
      <c r="R58" s="72"/>
    </row>
    <row r="59" spans="1:18" x14ac:dyDescent="0.3">
      <c r="A59" s="81" t="str">
        <f>'Full Database'!A54</f>
        <v>Sodium Hypochlorite 12.5%</v>
      </c>
      <c r="B59" s="82"/>
      <c r="C59" s="162"/>
      <c r="D59" s="99" t="str">
        <f>'Full Database'!M54</f>
        <v>Yes</v>
      </c>
      <c r="E59" s="100" t="str">
        <f>'Full Database'!N54</f>
        <v>N/A</v>
      </c>
      <c r="F59" s="100" t="str">
        <f>'Full Database'!O54</f>
        <v>Yes</v>
      </c>
      <c r="G59" s="101" t="str">
        <f>'Full Database'!P54</f>
        <v>N/A</v>
      </c>
      <c r="H59" s="99" t="str">
        <f>'Full Database'!Q54</f>
        <v>N/A</v>
      </c>
      <c r="I59" s="100" t="str">
        <f>'Full Database'!R54</f>
        <v>N/A</v>
      </c>
      <c r="J59" s="102" t="str">
        <f>'Full Database'!S54</f>
        <v>No</v>
      </c>
      <c r="K59" s="103" t="str">
        <f>'Full Database'!T54</f>
        <v>Not listed</v>
      </c>
      <c r="L59" s="104" t="str">
        <f>'Full Database'!U54</f>
        <v>2686-20001</v>
      </c>
      <c r="M59" s="164" t="str">
        <f>HYPERLINK('Full Database'!V54,"Label PDF")</f>
        <v>Label PDF</v>
      </c>
      <c r="N59" s="105" t="s">
        <v>252</v>
      </c>
      <c r="O59" s="106" t="s">
        <v>252</v>
      </c>
      <c r="P59" s="107">
        <f>'Full Database'!AA54</f>
        <v>41051</v>
      </c>
      <c r="Q59" s="108" t="str">
        <f>'Full Database'!AD54</f>
        <v>None</v>
      </c>
      <c r="R59" s="72"/>
    </row>
    <row r="60" spans="1:18" x14ac:dyDescent="0.3">
      <c r="A60" s="81" t="str">
        <f>'Full Database'!A55</f>
        <v>Sodium Hypochlorite 12.5%</v>
      </c>
      <c r="B60" s="82"/>
      <c r="C60" s="162"/>
      <c r="D60" s="99" t="str">
        <f>'Full Database'!M55</f>
        <v>Yes</v>
      </c>
      <c r="E60" s="100" t="str">
        <f>'Full Database'!N55</f>
        <v>N/A</v>
      </c>
      <c r="F60" s="100" t="str">
        <f>'Full Database'!O55</f>
        <v>Yes</v>
      </c>
      <c r="G60" s="101" t="str">
        <f>'Full Database'!P55</f>
        <v>Yes</v>
      </c>
      <c r="H60" s="99" t="str">
        <f>'Full Database'!Q55</f>
        <v>N/A</v>
      </c>
      <c r="I60" s="100" t="str">
        <f>'Full Database'!R55</f>
        <v>N/A</v>
      </c>
      <c r="J60" s="102" t="str">
        <f>'Full Database'!S55</f>
        <v>No</v>
      </c>
      <c r="K60" s="103" t="str">
        <f>'Full Database'!T55</f>
        <v>Not listed</v>
      </c>
      <c r="L60" s="104" t="str">
        <f>'Full Database'!U55</f>
        <v>7151-20001</v>
      </c>
      <c r="M60" s="164" t="str">
        <f>HYPERLINK('Full Database'!V55,"Label PDF")</f>
        <v>Label PDF</v>
      </c>
      <c r="N60" s="105" t="s">
        <v>252</v>
      </c>
      <c r="O60" s="106" t="s">
        <v>252</v>
      </c>
      <c r="P60" s="107">
        <f>'Full Database'!AA55</f>
        <v>42326</v>
      </c>
      <c r="Q60" s="108" t="str">
        <f>'Full Database'!AD55</f>
        <v>None</v>
      </c>
      <c r="R60" s="72"/>
    </row>
    <row r="61" spans="1:18" x14ac:dyDescent="0.3">
      <c r="A61" s="81" t="str">
        <f>'Full Database'!A56</f>
        <v>Sodium Hypochlorite Solution</v>
      </c>
      <c r="B61" s="82"/>
      <c r="C61" s="162"/>
      <c r="D61" s="99" t="str">
        <f>'Full Database'!M56</f>
        <v>Yes</v>
      </c>
      <c r="E61" s="100" t="str">
        <f>'Full Database'!N56</f>
        <v>N/A</v>
      </c>
      <c r="F61" s="100" t="str">
        <f>'Full Database'!O56</f>
        <v>Yes</v>
      </c>
      <c r="G61" s="101" t="str">
        <f>'Full Database'!P56</f>
        <v>N/A</v>
      </c>
      <c r="H61" s="99" t="str">
        <f>'Full Database'!Q56</f>
        <v>N/A</v>
      </c>
      <c r="I61" s="100" t="str">
        <f>'Full Database'!R56</f>
        <v>N/A</v>
      </c>
      <c r="J61" s="102" t="str">
        <f>'Full Database'!S56</f>
        <v>No</v>
      </c>
      <c r="K61" s="103" t="str">
        <f>'Full Database'!T56</f>
        <v>Not listed</v>
      </c>
      <c r="L61" s="104" t="str">
        <f>'Full Database'!U56</f>
        <v>33981-20001</v>
      </c>
      <c r="M61" s="164" t="str">
        <f>HYPERLINK('Full Database'!V56,"Label PDF")</f>
        <v>Label PDF</v>
      </c>
      <c r="N61" s="105" t="s">
        <v>252</v>
      </c>
      <c r="O61" s="106" t="s">
        <v>252</v>
      </c>
      <c r="P61" s="107">
        <f>'Full Database'!AA56</f>
        <v>41695</v>
      </c>
      <c r="Q61" s="108" t="str">
        <f>'Full Database'!AD56</f>
        <v>None</v>
      </c>
      <c r="R61" s="72"/>
    </row>
    <row r="62" spans="1:18" ht="43.2" x14ac:dyDescent="0.3">
      <c r="A62" s="81" t="str">
        <f>'Full Database'!A58</f>
        <v>Ster-Bac</v>
      </c>
      <c r="B62" s="82"/>
      <c r="C62" s="162"/>
      <c r="D62" s="99" t="str">
        <f>'Full Database'!M58</f>
        <v>N/A</v>
      </c>
      <c r="E62" s="100" t="str">
        <f>'Full Database'!N58</f>
        <v>N/A</v>
      </c>
      <c r="F62" s="100" t="str">
        <f>'Full Database'!O58</f>
        <v>Yes</v>
      </c>
      <c r="G62" s="101" t="str">
        <f>'Full Database'!P58</f>
        <v>N/A</v>
      </c>
      <c r="H62" s="99" t="str">
        <f>'Full Database'!Q58</f>
        <v>N/A</v>
      </c>
      <c r="I62" s="100" t="str">
        <f>'Full Database'!R58</f>
        <v>N/A</v>
      </c>
      <c r="J62" s="102" t="str">
        <f>'Full Database'!S58</f>
        <v>For Food Contact Surfaces</v>
      </c>
      <c r="K62" s="103" t="str">
        <f>'Full Database'!T58</f>
        <v>Not listed</v>
      </c>
      <c r="L62" s="104" t="str">
        <f>'Full Database'!U58</f>
        <v>1677-43</v>
      </c>
      <c r="M62" s="164" t="str">
        <f>HYPERLINK('Full Database'!V58,"Label PDF")</f>
        <v>Label PDF</v>
      </c>
      <c r="N62" s="105" t="s">
        <v>252</v>
      </c>
      <c r="O62" s="106" t="s">
        <v>252</v>
      </c>
      <c r="P62" s="107">
        <f>'Full Database'!AA58</f>
        <v>42457</v>
      </c>
      <c r="Q62" s="108" t="str">
        <f>'Full Database'!AD58</f>
        <v>None</v>
      </c>
      <c r="R62" s="72"/>
    </row>
    <row r="63" spans="1:18" ht="43.2" x14ac:dyDescent="0.3">
      <c r="A63" s="81" t="str">
        <f>'Full Database'!A59</f>
        <v>StorOx 2.0</v>
      </c>
      <c r="B63" s="82"/>
      <c r="C63" s="162"/>
      <c r="D63" s="99" t="str">
        <f>'Full Database'!M59</f>
        <v>Yes</v>
      </c>
      <c r="E63" s="100" t="str">
        <f>'Full Database'!N59</f>
        <v>N/A</v>
      </c>
      <c r="F63" s="100" t="str">
        <f>'Full Database'!O59</f>
        <v>Yes</v>
      </c>
      <c r="G63" s="101" t="str">
        <f>'Full Database'!P59</f>
        <v>Yes</v>
      </c>
      <c r="H63" s="99" t="str">
        <f>'Full Database'!Q59</f>
        <v>N/A</v>
      </c>
      <c r="I63" s="100" t="str">
        <f>'Full Database'!R59</f>
        <v>N/A</v>
      </c>
      <c r="J63" s="102" t="str">
        <f>'Full Database'!S59</f>
        <v>For Food Contact Surfaces</v>
      </c>
      <c r="K63" s="103" t="str">
        <f>'Full Database'!T59</f>
        <v>Allowed</v>
      </c>
      <c r="L63" s="104" t="str">
        <f>'Full Database'!U59</f>
        <v>70299-7</v>
      </c>
      <c r="M63" s="164" t="str">
        <f>HYPERLINK('Full Database'!V59,"Label PDF")</f>
        <v>Label PDF</v>
      </c>
      <c r="N63" s="105" t="s">
        <v>252</v>
      </c>
      <c r="O63" s="106" t="s">
        <v>252</v>
      </c>
      <c r="P63" s="107">
        <f>'Full Database'!AA59</f>
        <v>42922</v>
      </c>
      <c r="Q63" s="108" t="str">
        <f>'Full Database'!AD59</f>
        <v>None</v>
      </c>
      <c r="R63" s="72"/>
    </row>
    <row r="64" spans="1:18" x14ac:dyDescent="0.3">
      <c r="A64" s="81" t="e">
        <f>'Full Database'!#REF!</f>
        <v>#REF!</v>
      </c>
      <c r="B64" s="82"/>
      <c r="C64" s="162"/>
      <c r="D64" s="99" t="e">
        <f>'Full Database'!#REF!</f>
        <v>#REF!</v>
      </c>
      <c r="E64" s="100" t="e">
        <f>'Full Database'!#REF!</f>
        <v>#REF!</v>
      </c>
      <c r="F64" s="100" t="e">
        <f>'Full Database'!#REF!</f>
        <v>#REF!</v>
      </c>
      <c r="G64" s="101" t="e">
        <f>'Full Database'!#REF!</f>
        <v>#REF!</v>
      </c>
      <c r="H64" s="99" t="e">
        <f>'Full Database'!#REF!</f>
        <v>#REF!</v>
      </c>
      <c r="I64" s="100" t="e">
        <f>'Full Database'!#REF!</f>
        <v>#REF!</v>
      </c>
      <c r="J64" s="102" t="e">
        <f>'Full Database'!#REF!</f>
        <v>#REF!</v>
      </c>
      <c r="K64" s="103" t="e">
        <f>'Full Database'!#REF!</f>
        <v>#REF!</v>
      </c>
      <c r="L64" s="104" t="e">
        <f>'Full Database'!#REF!</f>
        <v>#REF!</v>
      </c>
      <c r="M64" s="164" t="e">
        <f>HYPERLINK('Full Database'!#REF!,"Label PDF")</f>
        <v>#REF!</v>
      </c>
      <c r="N64" s="105" t="s">
        <v>252</v>
      </c>
      <c r="O64" s="106" t="s">
        <v>252</v>
      </c>
      <c r="P64" s="107" t="e">
        <f>'Full Database'!#REF!</f>
        <v>#REF!</v>
      </c>
      <c r="Q64" s="108" t="e">
        <f>'Full Database'!#REF!</f>
        <v>#REF!</v>
      </c>
      <c r="R64" s="72"/>
    </row>
    <row r="65" spans="1:18" x14ac:dyDescent="0.3">
      <c r="A65" s="81" t="str">
        <f>'Full Database'!A60</f>
        <v>Surchlor</v>
      </c>
      <c r="B65" s="82"/>
      <c r="C65" s="162"/>
      <c r="D65" s="99" t="str">
        <f>'Full Database'!M60</f>
        <v>Yes</v>
      </c>
      <c r="E65" s="100" t="str">
        <f>'Full Database'!N60</f>
        <v>N/A</v>
      </c>
      <c r="F65" s="100" t="str">
        <f>'Full Database'!O60</f>
        <v>Yes</v>
      </c>
      <c r="G65" s="101" t="str">
        <f>'Full Database'!P60</f>
        <v>N/A</v>
      </c>
      <c r="H65" s="99" t="str">
        <f>'Full Database'!Q60</f>
        <v>N/A</v>
      </c>
      <c r="I65" s="100" t="str">
        <f>'Full Database'!R60</f>
        <v>N/A</v>
      </c>
      <c r="J65" s="102" t="str">
        <f>'Full Database'!S60</f>
        <v>No</v>
      </c>
      <c r="K65" s="103" t="str">
        <f>'Full Database'!T60</f>
        <v>Not listed</v>
      </c>
      <c r="L65" s="104" t="str">
        <f>'Full Database'!U60</f>
        <v>9359-2</v>
      </c>
      <c r="M65" s="164" t="str">
        <f>HYPERLINK('Full Database'!V60,"Label PDF")</f>
        <v>Label PDF</v>
      </c>
      <c r="N65" s="105" t="s">
        <v>252</v>
      </c>
      <c r="O65" s="106" t="s">
        <v>252</v>
      </c>
      <c r="P65" s="107">
        <f>'Full Database'!AA60</f>
        <v>42783</v>
      </c>
      <c r="Q65" s="108" t="str">
        <f>'Full Database'!AD60</f>
        <v>None</v>
      </c>
      <c r="R65" s="72"/>
    </row>
    <row r="66" spans="1:18" ht="43.2" x14ac:dyDescent="0.3">
      <c r="A66" s="81" t="str">
        <f>'Full Database'!A61</f>
        <v>Synergex</v>
      </c>
      <c r="B66" s="82"/>
      <c r="C66" s="162"/>
      <c r="D66" s="99" t="str">
        <f>'Full Database'!M61</f>
        <v>N/A</v>
      </c>
      <c r="E66" s="100" t="str">
        <f>'Full Database'!N61</f>
        <v>N/A</v>
      </c>
      <c r="F66" s="100" t="str">
        <f>'Full Database'!O61</f>
        <v>Yes</v>
      </c>
      <c r="G66" s="101" t="str">
        <f>'Full Database'!P61</f>
        <v>N/A</v>
      </c>
      <c r="H66" s="99" t="str">
        <f>'Full Database'!Q61</f>
        <v>N/A</v>
      </c>
      <c r="I66" s="100" t="str">
        <f>'Full Database'!R61</f>
        <v>N/A</v>
      </c>
      <c r="J66" s="102" t="str">
        <f>'Full Database'!S61</f>
        <v>For Food Contact Surfaces</v>
      </c>
      <c r="K66" s="103" t="str">
        <f>'Full Database'!T61</f>
        <v>Not listed</v>
      </c>
      <c r="L66" s="104" t="str">
        <f>'Full Database'!U61</f>
        <v>1677-250</v>
      </c>
      <c r="M66" s="164" t="str">
        <f>HYPERLINK('Full Database'!V61,"Label PDF")</f>
        <v>Label PDF</v>
      </c>
      <c r="N66" s="105" t="s">
        <v>252</v>
      </c>
      <c r="O66" s="106" t="s">
        <v>252</v>
      </c>
      <c r="P66" s="107">
        <f>'Full Database'!AA61</f>
        <v>42969</v>
      </c>
      <c r="Q66" s="108" t="str">
        <f>'Full Database'!AD61</f>
        <v>None</v>
      </c>
      <c r="R66" s="72"/>
    </row>
    <row r="67" spans="1:18" ht="129.6" x14ac:dyDescent="0.3">
      <c r="A67" s="81" t="str">
        <f>'Full Database'!A62</f>
        <v>Tsunami 100</v>
      </c>
      <c r="B67" s="82"/>
      <c r="C67" s="162"/>
      <c r="D67" s="99" t="str">
        <f>'Full Database'!M62</f>
        <v>Yes</v>
      </c>
      <c r="E67" s="100" t="str">
        <f>'Full Database'!N62</f>
        <v>N/A</v>
      </c>
      <c r="F67" s="100" t="str">
        <f>'Full Database'!O62</f>
        <v>Yes</v>
      </c>
      <c r="G67" s="101" t="str">
        <f>'Full Database'!P62</f>
        <v>N/A</v>
      </c>
      <c r="H67" s="99" t="str">
        <f>'Full Database'!Q62</f>
        <v>N/A</v>
      </c>
      <c r="I67" s="100" t="str">
        <f>'Full Database'!R62</f>
        <v>N/A</v>
      </c>
      <c r="J67" s="102" t="str">
        <f>'Full Database'!S62</f>
        <v>For Both Food Contact Surfaces and Fruits and Vegetables</v>
      </c>
      <c r="K67" s="103" t="str">
        <f>'Full Database'!T62</f>
        <v>See Notes for restrictions</v>
      </c>
      <c r="L67" s="104" t="str">
        <f>'Full Database'!U62</f>
        <v>1677-164</v>
      </c>
      <c r="M67" s="164" t="str">
        <f>HYPERLINK('Full Database'!V62,"Label PDF")</f>
        <v>Label PDF</v>
      </c>
      <c r="N67" s="105" t="s">
        <v>252</v>
      </c>
      <c r="O67" s="106" t="s">
        <v>252</v>
      </c>
      <c r="P67" s="107">
        <f>'Full Database'!AA62</f>
        <v>42963</v>
      </c>
      <c r="Q67" s="108" t="str">
        <f>'Full Database'!AD62</f>
        <v>OMRI Restrictions:
Allowed with restrictions (COR)
Allowed (NOP)</v>
      </c>
      <c r="R67" s="72"/>
    </row>
    <row r="68" spans="1:18" ht="15" thickBot="1" x14ac:dyDescent="0.35">
      <c r="A68" s="84" t="str">
        <f>'Full Database'!A64</f>
        <v>Vertex Concentrate</v>
      </c>
      <c r="B68" s="85"/>
      <c r="C68" s="163"/>
      <c r="D68" s="114" t="str">
        <f>'Full Database'!M64</f>
        <v>Yes</v>
      </c>
      <c r="E68" s="115" t="str">
        <f>'Full Database'!N64</f>
        <v>N/A</v>
      </c>
      <c r="F68" s="115" t="str">
        <f>'Full Database'!O64</f>
        <v>Yes</v>
      </c>
      <c r="G68" s="116" t="str">
        <f>'Full Database'!P64</f>
        <v>N/A</v>
      </c>
      <c r="H68" s="114" t="str">
        <f>'Full Database'!Q64</f>
        <v>N/A</v>
      </c>
      <c r="I68" s="115" t="str">
        <f>'Full Database'!R64</f>
        <v>N/A</v>
      </c>
      <c r="J68" s="117" t="str">
        <f>'Full Database'!S64</f>
        <v>No</v>
      </c>
      <c r="K68" s="118" t="str">
        <f>'Full Database'!T64</f>
        <v>Not listed</v>
      </c>
      <c r="L68" s="119" t="str">
        <f>'Full Database'!U64</f>
        <v>9616-8</v>
      </c>
      <c r="M68" s="165" t="str">
        <f>HYPERLINK('Full Database'!V64,"Label PDF")</f>
        <v>Label PDF</v>
      </c>
      <c r="N68" s="120" t="s">
        <v>252</v>
      </c>
      <c r="O68" s="121" t="s">
        <v>252</v>
      </c>
      <c r="P68" s="122">
        <f>'Full Database'!AA64</f>
        <v>40317</v>
      </c>
      <c r="Q68" s="123" t="str">
        <f>'Full Database'!AD64</f>
        <v>None</v>
      </c>
      <c r="R68" s="74"/>
    </row>
  </sheetData>
  <sheetProtection selectLockedCells="1" sort="0" autoFilter="0"/>
  <autoFilter ref="A8:P8"/>
  <mergeCells count="5">
    <mergeCell ref="A2:A6"/>
    <mergeCell ref="D7:G7"/>
    <mergeCell ref="H7:J7"/>
    <mergeCell ref="M7:O7"/>
    <mergeCell ref="K7:L7"/>
  </mergeCells>
  <hyperlinks>
    <hyperlink ref="C8" location="'Active ingredients'!C8" display="Active Ingredients"/>
    <hyperlink ref="B8" location="'Front page'!A8" display="Main Page"/>
    <hyperlink ref="R8" location="'Product info'!E8" display="Product Information"/>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Front page</vt:lpstr>
      <vt:lpstr>Active ingredients</vt:lpstr>
      <vt:lpstr>Label info (alt)</vt:lpstr>
      <vt:lpstr>Product info</vt:lpstr>
      <vt:lpstr>Full Database</vt:lpstr>
      <vt:lpstr>Lists</vt:lpstr>
      <vt:lpstr>Single Sheet</vt:lpstr>
      <vt:lpstr>Label info</vt:lpstr>
      <vt:lpstr>'Single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Marie Pahl</dc:creator>
  <cp:lastModifiedBy>Wicks, Anna (DDA)</cp:lastModifiedBy>
  <cp:lastPrinted>2018-09-10T21:52:16Z</cp:lastPrinted>
  <dcterms:created xsi:type="dcterms:W3CDTF">2016-07-14T19:48:21Z</dcterms:created>
  <dcterms:modified xsi:type="dcterms:W3CDTF">2019-01-31T14:22:01Z</dcterms:modified>
</cp:coreProperties>
</file>